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Shapiro\Desktop\RS\UAG 2.5\"/>
    </mc:Choice>
  </mc:AlternateContent>
  <workbookProtection lockStructure="1"/>
  <bookViews>
    <workbookView xWindow="0" yWindow="0" windowWidth="28800" windowHeight="13350" firstSheet="2" activeTab="4"/>
  </bookViews>
  <sheets>
    <sheet name="Nettoarbeitsstunden" sheetId="7" r:id="rId1"/>
    <sheet name="Minderzeiten" sheetId="12" r:id="rId2"/>
    <sheet name="Berechnung Vergütungssatz" sheetId="8" r:id="rId3"/>
    <sheet name="Personalübersicht" sheetId="11" r:id="rId4"/>
    <sheet name="Personalqualifikation" sheetId="9" r:id="rId5"/>
  </sheets>
  <definedNames>
    <definedName name="_xlnm.Print_Area" localSheetId="2">'Berechnung Vergütungssatz'!$B$2:$F$71</definedName>
    <definedName name="_xlnm.Print_Area" localSheetId="1">Minderzeiten!$B$2:$G$32</definedName>
    <definedName name="_xlnm.Print_Area" localSheetId="0">Nettoarbeitsstunden!$B$2:$F$45</definedName>
    <definedName name="_xlnm.Print_Area" localSheetId="4">Personalqualifikation!$B$2:$B$4</definedName>
    <definedName name="_xlnm.Print_Area" localSheetId="3">Personalübersicht!$B$2:$I$73</definedName>
  </definedNames>
  <calcPr calcId="191029"/>
</workbook>
</file>

<file path=xl/calcChain.xml><?xml version="1.0" encoding="utf-8"?>
<calcChain xmlns="http://schemas.openxmlformats.org/spreadsheetml/2006/main">
  <c r="E15" i="8" l="1"/>
  <c r="D18" i="12" l="1"/>
  <c r="E21" i="12" l="1"/>
  <c r="D16" i="12"/>
  <c r="D19" i="12" s="1"/>
  <c r="F22" i="12" l="1"/>
  <c r="E35" i="7" s="1"/>
  <c r="E22" i="12"/>
  <c r="D11" i="12"/>
  <c r="D23" i="12" l="1"/>
  <c r="E58" i="11" l="1"/>
  <c r="G58" i="11" s="1"/>
  <c r="E57" i="11"/>
  <c r="G57" i="11" s="1"/>
  <c r="E56" i="11"/>
  <c r="G56" i="11" s="1"/>
  <c r="E55" i="11"/>
  <c r="G55" i="11" s="1"/>
  <c r="E54" i="11"/>
  <c r="G54" i="11" s="1"/>
  <c r="E53" i="11"/>
  <c r="G53" i="11" s="1"/>
  <c r="E52" i="11"/>
  <c r="G52" i="11" s="1"/>
  <c r="E51" i="11"/>
  <c r="G51" i="11" s="1"/>
  <c r="E50" i="11"/>
  <c r="G50" i="11" s="1"/>
  <c r="E60" i="11"/>
  <c r="G60" i="11" s="1"/>
  <c r="F72" i="11"/>
  <c r="D72" i="11"/>
  <c r="E19" i="11"/>
  <c r="G19" i="11" s="1"/>
  <c r="E12" i="11"/>
  <c r="G12" i="11" s="1"/>
  <c r="E13" i="11"/>
  <c r="G13" i="11" s="1"/>
  <c r="E14" i="11"/>
  <c r="G14" i="11" s="1"/>
  <c r="E15" i="11"/>
  <c r="G15" i="11" s="1"/>
  <c r="E16" i="11"/>
  <c r="G16" i="11" s="1"/>
  <c r="E17" i="11"/>
  <c r="G17" i="11" s="1"/>
  <c r="E18" i="11"/>
  <c r="G18" i="11" s="1"/>
  <c r="E20" i="11"/>
  <c r="G20" i="11" s="1"/>
  <c r="E21" i="11"/>
  <c r="G21" i="11" s="1"/>
  <c r="E22" i="11"/>
  <c r="G22" i="11" s="1"/>
  <c r="E23" i="11"/>
  <c r="G23" i="11" s="1"/>
  <c r="E24" i="11"/>
  <c r="G24" i="11" s="1"/>
  <c r="E25" i="11"/>
  <c r="G25" i="11" s="1"/>
  <c r="E26" i="11"/>
  <c r="G26" i="11" s="1"/>
  <c r="E27" i="11"/>
  <c r="G27" i="11" s="1"/>
  <c r="E28" i="11"/>
  <c r="G28" i="11" s="1"/>
  <c r="E29" i="11"/>
  <c r="G29" i="11" s="1"/>
  <c r="E30" i="11"/>
  <c r="G30" i="11" s="1"/>
  <c r="E31" i="11"/>
  <c r="G31" i="11" s="1"/>
  <c r="E32" i="11"/>
  <c r="G32" i="11" s="1"/>
  <c r="E33" i="11"/>
  <c r="G33" i="11" s="1"/>
  <c r="E34" i="11"/>
  <c r="G34" i="11" s="1"/>
  <c r="E35" i="11"/>
  <c r="G35" i="11" s="1"/>
  <c r="E36" i="11"/>
  <c r="G36" i="11" s="1"/>
  <c r="E37" i="11"/>
  <c r="G37" i="11" s="1"/>
  <c r="E38" i="11"/>
  <c r="G38" i="11" s="1"/>
  <c r="E39" i="11"/>
  <c r="G39" i="11" s="1"/>
  <c r="E40" i="11"/>
  <c r="G40" i="11" s="1"/>
  <c r="E41" i="11"/>
  <c r="G41" i="11" s="1"/>
  <c r="E42" i="11"/>
  <c r="G42" i="11" s="1"/>
  <c r="E43" i="11"/>
  <c r="G43" i="11" s="1"/>
  <c r="E44" i="11"/>
  <c r="G44" i="11" s="1"/>
  <c r="E45" i="11"/>
  <c r="G45" i="11" s="1"/>
  <c r="E46" i="11"/>
  <c r="G46" i="11" s="1"/>
  <c r="E47" i="11"/>
  <c r="G47" i="11" s="1"/>
  <c r="E48" i="11"/>
  <c r="G48" i="11" s="1"/>
  <c r="E49" i="11"/>
  <c r="G49" i="11" s="1"/>
  <c r="E59" i="11"/>
  <c r="G59" i="11" s="1"/>
  <c r="E61" i="11"/>
  <c r="G61" i="11" s="1"/>
  <c r="E62" i="11"/>
  <c r="G62" i="11" s="1"/>
  <c r="E63" i="11"/>
  <c r="G63" i="11" s="1"/>
  <c r="E64" i="11"/>
  <c r="G64" i="11" s="1"/>
  <c r="E65" i="11"/>
  <c r="G65" i="11" s="1"/>
  <c r="E66" i="11"/>
  <c r="G66" i="11" s="1"/>
  <c r="E67" i="11"/>
  <c r="G67" i="11" s="1"/>
  <c r="E68" i="11"/>
  <c r="G68" i="11" s="1"/>
  <c r="E69" i="11"/>
  <c r="G69" i="11" s="1"/>
  <c r="E70" i="11"/>
  <c r="G70" i="11" s="1"/>
  <c r="E11" i="11"/>
  <c r="G11" i="11" s="1"/>
  <c r="C7" i="11"/>
  <c r="I5" i="11"/>
  <c r="I4" i="11"/>
  <c r="C4" i="11"/>
  <c r="F5" i="8"/>
  <c r="F4" i="8"/>
  <c r="C5" i="8"/>
  <c r="C4" i="8"/>
  <c r="E72" i="11" l="1"/>
  <c r="E44" i="7" s="1"/>
  <c r="G72" i="11" l="1"/>
  <c r="E23" i="8"/>
  <c r="E21" i="8"/>
  <c r="E40" i="7"/>
  <c r="C7" i="8" l="1"/>
  <c r="E35" i="8" l="1"/>
  <c r="E37" i="8" l="1"/>
  <c r="E39" i="8"/>
  <c r="E41" i="8" l="1"/>
  <c r="E17" i="7"/>
  <c r="E24" i="7" l="1"/>
  <c r="E28" i="7" l="1"/>
  <c r="C27" i="12" s="1"/>
  <c r="C30" i="12" s="1"/>
  <c r="D27" i="12"/>
  <c r="D30" i="12"/>
  <c r="E36" i="7" l="1"/>
  <c r="C28" i="12"/>
  <c r="F14" i="12" l="1"/>
  <c r="F9" i="12"/>
  <c r="F10" i="12"/>
  <c r="F18" i="12"/>
  <c r="C31" i="12"/>
  <c r="F15" i="12"/>
  <c r="F7" i="12"/>
  <c r="F17" i="12"/>
  <c r="F8" i="12"/>
  <c r="F16" i="12"/>
  <c r="F6" i="12"/>
  <c r="F13" i="12"/>
  <c r="F11" i="12" l="1"/>
  <c r="F19" i="12"/>
  <c r="E33" i="7" s="1"/>
  <c r="E34" i="7" s="1"/>
  <c r="E31" i="7" l="1"/>
  <c r="E32" i="7" s="1"/>
  <c r="E38" i="7" s="1"/>
  <c r="F23" i="12"/>
  <c r="E42" i="7" l="1"/>
  <c r="E44" i="8" s="1"/>
  <c r="E46" i="8" s="1"/>
  <c r="E48" i="8" s="1"/>
  <c r="E50" i="8" s="1"/>
  <c r="E25" i="8"/>
  <c r="E27" i="8" s="1"/>
  <c r="E54" i="8" l="1"/>
  <c r="E62" i="8" s="1"/>
  <c r="E58" i="8" l="1"/>
  <c r="E64" i="8" s="1"/>
  <c r="E68" i="8" s="1"/>
</calcChain>
</file>

<file path=xl/comments1.xml><?xml version="1.0" encoding="utf-8"?>
<comments xmlns="http://schemas.openxmlformats.org/spreadsheetml/2006/main">
  <authors>
    <author>Andreas Langer</author>
  </authors>
  <commentList>
    <comment ref="G10" authorId="0" shapeId="0">
      <text>
        <r>
          <rPr>
            <b/>
            <sz val="9"/>
            <color indexed="81"/>
            <rFont val="Segoe UI"/>
            <family val="2"/>
          </rPr>
          <t>Andreas Langer:</t>
        </r>
        <r>
          <rPr>
            <sz val="9"/>
            <color indexed="81"/>
            <rFont val="Segoe UI"/>
            <family val="2"/>
          </rPr>
          <t xml:space="preserve">
Pädagogosche Tage</t>
        </r>
      </text>
    </comment>
    <comment ref="G18" authorId="0" shapeId="0">
      <text>
        <r>
          <rPr>
            <b/>
            <sz val="9"/>
            <color indexed="81"/>
            <rFont val="Segoe UI"/>
            <family val="2"/>
          </rPr>
          <t>Andreas Langer:</t>
        </r>
        <r>
          <rPr>
            <sz val="9"/>
            <color indexed="81"/>
            <rFont val="Segoe UI"/>
            <family val="2"/>
          </rPr>
          <t xml:space="preserve">
Fahrzeiten ?</t>
        </r>
      </text>
    </comment>
  </commentList>
</comments>
</file>

<file path=xl/comments2.xml><?xml version="1.0" encoding="utf-8"?>
<comments xmlns="http://schemas.openxmlformats.org/spreadsheetml/2006/main">
  <authors>
    <author>Falkenrich, Christian</author>
  </authors>
  <commentList>
    <comment ref="E33" authorId="0" shapeId="0">
      <text>
        <r>
          <rPr>
            <sz val="9"/>
            <color indexed="81"/>
            <rFont val="Tahoma"/>
            <family val="2"/>
          </rPr>
          <t>Sofern von einem Tabellenentgelt und nicht von einem Stundenlohn ausgegangen wird, ist der Stundenlohn wie folgt zu errechnen:
(Tabellenentgelt x 12) / (WoStd. x 365 Tage / 7 Tage)</t>
        </r>
      </text>
    </comment>
    <comment ref="E36" authorId="0" shapeId="0">
      <text>
        <r>
          <rPr>
            <b/>
            <sz val="9"/>
            <color indexed="81"/>
            <rFont val="Tahoma"/>
            <family val="2"/>
          </rPr>
          <t xml:space="preserve">Sozialversicherungsbeiträge der Arbeitgebers:
</t>
        </r>
        <r>
          <rPr>
            <sz val="9"/>
            <color indexed="81"/>
            <rFont val="Tahoma"/>
            <family val="2"/>
          </rPr>
          <t xml:space="preserve">
- Krankenversicherung
- Pflegeversicherung
- Rentenversicherung
- Arbeitslosenversicherung
- Insolvenzgeldumlage
- U1 (bei i.d.R. nicht mehr als 30 Mitarbeiter)
- U2
- Unfallversicherung
Die Prozentsätze sind für den Vereinbarungszeitraum zu ermitteln!</t>
        </r>
      </text>
    </comment>
    <comment ref="E44" authorId="0" shapeId="0">
      <text>
        <r>
          <rPr>
            <sz val="9"/>
            <color indexed="81"/>
            <rFont val="Tahoma"/>
            <family val="2"/>
          </rPr>
          <t>Die Berücksichtigung der Krankheitstage bei der Berechnung der Nettoarbeitszeit führt zu einem höheren Vergütungssatz, da der Leistungsanbieter im Krankheitsfall das Entgelt zunächst fortzuzahlen hat, er den Mitarbeiter jedoch aufgrund seiner krankheitsbedingten Abwesenheit nicht einsetzen und somit keine abrechnungsfähige Leistung erbringen kann.
Das Umlageverfahren U1 gleicht die Arbeitgeberaufwendungen im Falle der Entgeltfortzahlung im Krankheitsfall zu einem vereinbarten Prozentsatz aus.
Daher werden die Krankheitstage nur anteilig – in Abhängigkeit zur prozentualen Erstattung – berücksichtigt, was zu einer fiktiven bzw. hilfsweisen Erhöhung der Nettojahresarbeitszeit führt.</t>
        </r>
      </text>
    </comment>
  </commentList>
</comments>
</file>

<file path=xl/sharedStrings.xml><?xml version="1.0" encoding="utf-8"?>
<sst xmlns="http://schemas.openxmlformats.org/spreadsheetml/2006/main" count="205" uniqueCount="161">
  <si>
    <t>Kalendertage pro Jahr</t>
  </si>
  <si>
    <t>Feiertage</t>
  </si>
  <si>
    <t>Bezeichnung</t>
  </si>
  <si>
    <t>Krankheitstage</t>
  </si>
  <si>
    <t>Hinweise</t>
  </si>
  <si>
    <t>1.</t>
  </si>
  <si>
    <t>2.</t>
  </si>
  <si>
    <t>Samstag und Sonntage</t>
  </si>
  <si>
    <t>abzüglich:</t>
  </si>
  <si>
    <t>3.</t>
  </si>
  <si>
    <t>abzüglich Ausfälle durch:</t>
  </si>
  <si>
    <t>5.</t>
  </si>
  <si>
    <t>6.</t>
  </si>
  <si>
    <t>Erholungsurlaub</t>
  </si>
  <si>
    <t>7.</t>
  </si>
  <si>
    <t>9.</t>
  </si>
  <si>
    <t>Stunden pro Arbeitswoche:</t>
  </si>
  <si>
    <t>10.</t>
  </si>
  <si>
    <t>Fallbezogene Minderzeiten (Prozent)</t>
  </si>
  <si>
    <t>Fallbezogene Minderzeiten (Stunden)</t>
  </si>
  <si>
    <t>11.</t>
  </si>
  <si>
    <t>2.1</t>
  </si>
  <si>
    <t>2.2</t>
  </si>
  <si>
    <t>4.1</t>
  </si>
  <si>
    <t>4.2</t>
  </si>
  <si>
    <t>4.3</t>
  </si>
  <si>
    <t>8.1</t>
  </si>
  <si>
    <t>8.2</t>
  </si>
  <si>
    <t>8.3</t>
  </si>
  <si>
    <t>1.2</t>
  </si>
  <si>
    <t>1.3</t>
  </si>
  <si>
    <t>1.4</t>
  </si>
  <si>
    <t>1.5</t>
  </si>
  <si>
    <t>1.1.1</t>
  </si>
  <si>
    <t>1.2.2</t>
  </si>
  <si>
    <t>1.1.2</t>
  </si>
  <si>
    <t>1.1.3</t>
  </si>
  <si>
    <t>1.1.4</t>
  </si>
  <si>
    <t>Alternative 1</t>
  </si>
  <si>
    <t>Alternative 2</t>
  </si>
  <si>
    <t>1.2.1</t>
  </si>
  <si>
    <t>Erträge aus Umlageverfahren (z.B. Umlageverfahren U1)</t>
  </si>
  <si>
    <t>Sonstige Erträge</t>
  </si>
  <si>
    <t>Arbeitgeberanteile zur Sozialversicherung (Prozent)</t>
  </si>
  <si>
    <t>Erstattungssatz aus dem Umlageverfahren U1 (Prozent)</t>
  </si>
  <si>
    <t>Jahrssonderzahlung (prozentualer Anteil am Bruttomonatsentgelt)</t>
  </si>
  <si>
    <t>Personalkosten pro abrechenbarer Stunde</t>
  </si>
  <si>
    <t>Fiktive Erhöhung der abrechnungsfähigen Nettoarbeitsstunden</t>
  </si>
  <si>
    <t>→ Erhöhung des Brotto-Stundenlohns um:</t>
  </si>
  <si>
    <t>2.1.1</t>
  </si>
  <si>
    <t>2.1.2</t>
  </si>
  <si>
    <t>Gesamtzuschlag (€)</t>
  </si>
  <si>
    <t>Vergütungssatz</t>
  </si>
  <si>
    <t>Dienst:</t>
  </si>
  <si>
    <t>Träger:</t>
  </si>
  <si>
    <t>Zeitraum:</t>
  </si>
  <si>
    <t>Werte</t>
  </si>
  <si>
    <t>Vereinbarung vom:</t>
  </si>
  <si>
    <t>Berechnungsbogen zur Ermittlung einer zeitbasierten Vergütung im Bereich der Schulbegleitung (Vergütungssatz)</t>
  </si>
  <si>
    <t>Sofern der tatsächliche Urlaubsanspruch abweicht, sind die Tage entsprechend - bezogen auf eine 5-Tage-Woche - anzupassen.</t>
  </si>
  <si>
    <t>Sofern die tatsächliche Arbeitszeit abweicht, sind die Arbeits-
tunden entsprechend anzupassen.</t>
  </si>
  <si>
    <t>Qulifikation:</t>
  </si>
  <si>
    <t>Personalqualifikationen</t>
  </si>
  <si>
    <t>1.3.1</t>
  </si>
  <si>
    <t>1.3.2</t>
  </si>
  <si>
    <t>1.6</t>
  </si>
  <si>
    <t>Lt. KGSt® B 15/2015: KGSt®-Normalarbeitszeit (2015)</t>
  </si>
  <si>
    <t>Arbeitsbefreiung, Mutterschutzzeiten, Zusatzurlaub</t>
  </si>
  <si>
    <t>Personalkosten (Begleitperson)</t>
  </si>
  <si>
    <t>Nichtfachkraft</t>
  </si>
  <si>
    <t>Fachkraft</t>
  </si>
  <si>
    <t>Zuschlag für Leitung und Verwaltung (Prozent)</t>
  </si>
  <si>
    <t>Zuschlag für Leitung und Verwaltung (€)</t>
  </si>
  <si>
    <t>Zuschlag für Sachkosten (Prozent)</t>
  </si>
  <si>
    <t>Zuschlag für Sachkosten (€)</t>
  </si>
  <si>
    <t>Mittelbare fallübergreifende Tätigkeiten (Prozent)</t>
  </si>
  <si>
    <t>Mittelbare fallübergreifende Tätigkeiten (Stunden)</t>
  </si>
  <si>
    <t>Fehlkontakte (Prozent)</t>
  </si>
  <si>
    <t>Fehlkontakte (Stunden)</t>
  </si>
  <si>
    <t>z.B. Beiträge zur Berufsgenossenschaft oder Aufwendungen im Bereich Arbeitsmedizin</t>
  </si>
  <si>
    <t>Durchschnitt der letzten drei Jahre im Verhältnis zum Stellenanteil</t>
  </si>
  <si>
    <t>Summe der Personalkosten</t>
  </si>
  <si>
    <t>Alternativ: Tatsächlicher Aufwand für Leitung und Verwaltung (€)</t>
  </si>
  <si>
    <t>12.</t>
  </si>
  <si>
    <t>Zuschläge für Leitung und Verwaltung sowie Sachkosten</t>
  </si>
  <si>
    <t>Zuschläge für sonstige Personalkosten / PNK (Prozent)</t>
  </si>
  <si>
    <t>Sonstige Personalkosten / Personalnebenkosten (PNK)</t>
  </si>
  <si>
    <t>Plausibilitätswert gemäß Rahmenleistungsbeschreibung A.2.6</t>
  </si>
  <si>
    <t>Ansatz für abweichende Vereinbarung nach tatsächlichem, angemessenen Aufwand</t>
  </si>
  <si>
    <t>Informatives Feld</t>
  </si>
  <si>
    <t>Gewichteter Durchschnitt der letzten drei Jahre</t>
  </si>
  <si>
    <t>Stellenanteile (Begleitperson(en) in Vollzeitkräften (VZÄ))</t>
  </si>
  <si>
    <t>Durchschnittlicher Arbeitgeber-Bruttostundenlohn</t>
  </si>
  <si>
    <t>Abrechnungsfähige Nettojahresarbeitsstunden je Vollzeitstelle</t>
  </si>
  <si>
    <t>Nettojahresarbeitstage</t>
  </si>
  <si>
    <t>Nettojahresarbeitsstunden je Vollzeitstelle</t>
  </si>
  <si>
    <t>Bruttojahresarbeitstage</t>
  </si>
  <si>
    <t>Abrechnungsfähige Nettojahresarbeitsstunden  je Vollzeitstelle</t>
  </si>
  <si>
    <t>Abrechnungsfähige Nettojahresarbeitsstunden</t>
  </si>
  <si>
    <t>Alternativ: Tatsächlicher Aufwand für Sachkosten (€)</t>
  </si>
  <si>
    <r>
      <t>Durchschnittlicher Arbeitnehmer-Brutto</t>
    </r>
    <r>
      <rPr>
        <u/>
        <sz val="11"/>
        <color theme="1"/>
        <rFont val="Calibri"/>
        <family val="2"/>
        <scheme val="minor"/>
      </rPr>
      <t>stundenlohn</t>
    </r>
  </si>
  <si>
    <t>Lfd. Nr.</t>
  </si>
  <si>
    <t>Eingruppierung</t>
  </si>
  <si>
    <t>Anmerkungen</t>
  </si>
  <si>
    <t>Wochen-stunden</t>
  </si>
  <si>
    <t>Stellen-anteil (VZÄ)</t>
  </si>
  <si>
    <t>kalkuliertes
AG-Brutto-jahresentgelt</t>
  </si>
  <si>
    <t>AG-Brutto-jahresentgelt
pro Vollzeitstelle</t>
  </si>
  <si>
    <t>Summen:</t>
  </si>
  <si>
    <t>Ggf. Übernahme aus Tabellenblatt "Personalübersicht"
Sofern der Vergütungssatz nach Variante 2 ermittelt wird, ist eine Angabe nur dann erforderlich, wenn die Zuschläge nach Nr. 2 nicht prozentual aufgeschlagen werden.</t>
  </si>
  <si>
    <t>Berechnungsbogen zur Ermittlung einer zeitbasierten Vergütung im Bereich der Schulbegleitung (Personalübersicht)</t>
  </si>
  <si>
    <t>Berechnungsbogen zur Ermittlung einer zeitbasierten Vergütung im Bereich der Schulbegleitung (Nettojahresarbeitsstunden)</t>
  </si>
  <si>
    <t>Durch den Leistungsanbieter zu vergütende Bruttojahresarbeits-stunden je Vollzeitstelle</t>
  </si>
  <si>
    <t>Anteil abrechnungsfähiger Nettojahresarbeitsstunden an den durch den Leistungsanbieter zu vergütenden Bruttojahresarbeitsstunden</t>
  </si>
  <si>
    <t>Übernahme aus Tabellenblatt "Nettoarbeitsstunden"</t>
  </si>
  <si>
    <t>Grunddaten</t>
  </si>
  <si>
    <t>Std.</t>
  </si>
  <si>
    <t>Tage</t>
  </si>
  <si>
    <t>Nettoarbeitszeit pro Schultag</t>
  </si>
  <si>
    <t>Wochenarbeitsstunden</t>
  </si>
  <si>
    <t>Nettojahresarbeitszeit</t>
  </si>
  <si>
    <t>Schultage pro Jahr</t>
  </si>
  <si>
    <t>Min. / Woche</t>
  </si>
  <si>
    <t>Std. / Jahr</t>
  </si>
  <si>
    <t>Schul-tage / Jahr</t>
  </si>
  <si>
    <t>Pro-zent</t>
  </si>
  <si>
    <t>Mittelbare fallübergreifende Tätigkeiten</t>
  </si>
  <si>
    <t>Supervision / kollegiale Beratung</t>
  </si>
  <si>
    <t>Betriebsversammlungen</t>
  </si>
  <si>
    <t>Pädagogische Tage in der Schule</t>
  </si>
  <si>
    <t>Zwischensumme</t>
  </si>
  <si>
    <t>Fallbezogene Minderzeiten</t>
  </si>
  <si>
    <t>Lehrerkontakte</t>
  </si>
  <si>
    <t>Elternkontakte</t>
  </si>
  <si>
    <t>Berichte</t>
  </si>
  <si>
    <t>Fehlkontakte</t>
  </si>
  <si>
    <t>Gesamt</t>
  </si>
  <si>
    <t xml:space="preserve">Insbesondere bei Angeboten der Supervision bzw. kollegialen Beratung ist zu beachten, dass es sich um Durchschnittswerte handelt. </t>
  </si>
  <si>
    <t>Fortbildungen gewährleisten eine regelmäßige Schulung der Schulbegleitungen. Zu berücksichtigen sind auch verpflichtende Unterweisungen.</t>
  </si>
  <si>
    <t>Zur besseren Integration der Schulbegleitungen in das System Schule, wird die Teilnahme an einem pädagogischen Tag der Schule befürwortet.</t>
  </si>
  <si>
    <t>Mitarbeiterbesprechungen / Teamsitzungen</t>
  </si>
  <si>
    <t>Fallbezogene Dienstbesprechungen</t>
  </si>
  <si>
    <t>Neben der täglichen Einsatzzeit als Grundlage für die Abrechnung sind auch inhaltliche Besonderheiten als Grundlage für die Gesamtplanung zu dokumentieren. Hierbei ist zu beachten, dass Dokumentationen auch innerhalb der Unterrichtszeit und in Schulpausen vorgenommen werden können.</t>
  </si>
  <si>
    <t xml:space="preserve">Im Rahmen der Gesamtplanverfahrens ist es sinnvoll, neben ausagekräftigen Berichten der Schulen auch auf Dokumentationen der Schulbegleitungen zurückgreifen zu können. Innerhalb der Rahmenleistungsbeschreibung ist das Erstellen von Berichten durch die Schulbegleitungen jedoch nicht vereinbart worden. Dennoch macht es Sinn, das Ergebnis der Dokumentationen in einem halbjährlichen Kurzbericht zusammenzufassen. </t>
  </si>
  <si>
    <t>Nicht planbare Fehlkontakte</t>
  </si>
  <si>
    <t>Ggf. Übernahme aus Tabellenblatt "Minderzeiten"</t>
  </si>
  <si>
    <t>Tägliche / wöchentliche Dokumentation</t>
  </si>
  <si>
    <t>Rüstzeiten (Vor- und Nachbereitung)</t>
  </si>
  <si>
    <t>Berechnungsbogen zur Ermittlung einer zeitbasierten Vergütung im Bereich der Schulbegleitung (Minderzeiten)</t>
  </si>
  <si>
    <t>Eine pauschale Berücksichtigung von durchschnittlichen Rüstzeiten ist nur dann möglich, wenn diese Zeiten nicht bereits als direkte Leistungen vergütet werden. Die Anerkennung von Rüstzeiten als direkte Leistung setzt immer eine Prüfung der Notwendigkeit im Einzelfall voraus.</t>
  </si>
  <si>
    <t>Schulbegleitungen sollten die Möglichkeit haben, sich regelmäßig mit Leitungskräften sowie innerhalb des Teams auszutauschen. Hierzu zählt auch das klassische Mitarbeitergespräch. Ggf. anfallende Fahrzeiten, sofern diese Besprechungen nicht in der Schule oder digital stattfinden, sind hier bei Bedarf eingeschlossen.</t>
  </si>
  <si>
    <t>Betriebs- und Mitarbeiterversammlungen sind Bestandteile regulärer Arbeitsverhältnisse. In der Regel besteht keine Verpflichtung zur Teilnahme an einer derartigen Versammlung, so dass nicht alle Schulbegleitungen teilnehmen werden.</t>
  </si>
  <si>
    <t>Fortbildungen / Unterweisungen</t>
  </si>
  <si>
    <t>Besprechungen im Dienst - bei Bedarf - mit dem/der jeweiligen Vorgesetzen</t>
  </si>
  <si>
    <t>Lehrerkontakte finden oftmals während der regulären Arbeitszeit und in den Schulpausen statt. Dennoch sollten Schulbegleitungen die Möglichkeit haben, auch außerhalb der Schulzeit Gespräche mit Lehrern zu führen bzw. zeitweise an Lehrerkonferenzen teilzunehmen. Hierbei ist auch zu beachten, dass auf Seiten der Lehrer/innen gleiche zeitliche Kontingente zur Verfügung stehen müssen, da Gespräche ansonsten rein faktisch nicht stattfinden können.</t>
  </si>
  <si>
    <t>Der Bedarf an Elternkontakten ist in den Einzelfällen sehr unterschiedlich, so dass ein Durchschnittswert zu ermitteln ist.</t>
  </si>
  <si>
    <t>Umfasst sind u.a.: Erkrankungen der Schüler*innen, außerplanmäßige Schulschließungen, außerplanmäßige Unterrichtsausfälle, temporärer Schulausschluss sowie temporäre Schulzeitverkürzung.
Bei außerplanmäßigen Schulschließungen ist zudem die Fortsetzung des Unterrichts in Form von Distanzlernen denkbar, so dass der unterstützende Einsatz der Schulbegleitung in der Häuslichkeit zu prüfen ist und es nicht zwangsläufig zu Leistungseinschränkungen kommen muss.
Zu beachten ist, dass die aufgrund von Fehlkontakten eingesparte Arbeitszeit ggf. für andere Aufgaben im Bereich der mittelbaren fallübergreifener Tätigkeiten und der fallbezogenen Minderzeiten oder für Vertretungseinsätze verwendet werden kann.</t>
  </si>
  <si>
    <t>Ggf. Übernahme aus Tabellenblatt "Personalübersicht"</t>
  </si>
  <si>
    <r>
      <t>Arbeitgeber-Brutto</t>
    </r>
    <r>
      <rPr>
        <u/>
        <sz val="11"/>
        <color theme="1"/>
        <rFont val="Calibri"/>
        <family val="2"/>
        <scheme val="minor"/>
      </rPr>
      <t>jahresentgelt</t>
    </r>
    <r>
      <rPr>
        <sz val="11"/>
        <color theme="1"/>
        <rFont val="Calibri"/>
        <family val="2"/>
        <scheme val="minor"/>
      </rPr>
      <t xml:space="preserve"> *</t>
    </r>
  </si>
  <si>
    <t>Nettoarbeitszeit</t>
  </si>
  <si>
    <t xml:space="preserve">* Das Arbeitgeber-Bruttojahresentgelt ist nach Aufforderung durch den Träger der Eingliederungshilfe nachvollziehbar aufzuschlüsseln. Aus dieser differenzierten Darstellung muss ersichtlich sein, wie sich das prospektiv ermittelte Arbeitgeber-Bruttojahresentgelt zusammensetzt. Darzustellen wären hier insbesondere das reine Arbeitnehmer-Bruttojahresentgelt, ggf. tarifliche Zuschläge, die Höhe der Zahlungen in eine Zusatzversorgung oder Betriebsrente und Nennung der Institution sowie des prozentualen Beitragssatzes, die Höhe der eingeflossenen Jahressonderzahlung unter Nennung des prozentualen Anteils am Arbeitnehmer-Bruttomonatslohn, ggf. die Höhe der leistungsorientieren Bezahlung ebenfalls unter Nennung des prozentualen Anteils, die Höhe der Arbeitgeberanteile zur Sozialversicherung sowie sonstige Personalkosten unter konkreter Nennung wesentlicher Posten. Es geht an dieser Stelle nicht um personenbezogene Daten, sondern das Arbeitgeber-Bruttojahresentgelt in seinen einzelnen Bestandteilen nachvollziehen zu können.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</si>
</sst>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0.00\ &quot;€&quot;;\-#,##0.00\ &quot;€&quot;"/>
    <numFmt numFmtId="164" formatCode="#,##0.00\ &quot;€&quot;"/>
    <numFmt numFmtId="165" formatCode="0.0000%"/>
  </numFmts>
  <fonts count="12"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b/>
      <sz val="9"/>
      <color indexed="81"/>
      <name val="Tahoma"/>
      <family val="2"/>
    </font>
    <font>
      <sz val="9"/>
      <color indexed="81"/>
      <name val="Tahoma"/>
      <family val="2"/>
    </font>
    <font>
      <sz val="11"/>
      <color theme="1"/>
      <name val="Calibri"/>
      <family val="2"/>
    </font>
    <font>
      <sz val="11"/>
      <color rgb="FFFF0000"/>
      <name val="Calibri"/>
      <family val="2"/>
      <scheme val="minor"/>
    </font>
    <font>
      <u/>
      <sz val="11"/>
      <color theme="1"/>
      <name val="Calibri"/>
      <family val="2"/>
      <scheme val="minor"/>
    </font>
    <font>
      <b/>
      <sz val="11"/>
      <name val="Calibri"/>
      <family val="2"/>
      <scheme val="minor"/>
    </font>
    <font>
      <sz val="9"/>
      <color indexed="81"/>
      <name val="Segoe UI"/>
      <family val="2"/>
    </font>
    <font>
      <b/>
      <sz val="9"/>
      <color indexed="81"/>
      <name val="Segoe UI"/>
      <family val="2"/>
    </font>
  </fonts>
  <fills count="5">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87">
    <border>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medium">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right/>
      <top style="medium">
        <color indexed="64"/>
      </top>
      <bottom style="double">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theme="0"/>
      </left>
      <right style="thin">
        <color indexed="64"/>
      </right>
      <top style="thin">
        <color theme="0"/>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thin">
        <color theme="0"/>
      </top>
      <bottom style="thin">
        <color indexed="64"/>
      </bottom>
      <diagonal/>
    </border>
    <border>
      <left style="medium">
        <color indexed="64"/>
      </left>
      <right/>
      <top/>
      <bottom style="thin">
        <color theme="0" tint="-0.249977111117893"/>
      </bottom>
      <diagonal/>
    </border>
    <border>
      <left style="thin">
        <color indexed="64"/>
      </left>
      <right style="thin">
        <color indexed="64"/>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double">
        <color indexed="64"/>
      </bottom>
      <diagonal/>
    </border>
    <border>
      <left style="thin">
        <color indexed="64"/>
      </left>
      <right style="thin">
        <color indexed="64"/>
      </right>
      <top style="thin">
        <color theme="0" tint="-0.249977111117893"/>
      </top>
      <bottom style="double">
        <color indexed="64"/>
      </bottom>
      <diagonal/>
    </border>
    <border>
      <left/>
      <right style="medium">
        <color indexed="64"/>
      </right>
      <top style="thin">
        <color theme="0" tint="-0.249977111117893"/>
      </top>
      <bottom style="double">
        <color indexed="64"/>
      </bottom>
      <diagonal/>
    </border>
    <border>
      <left style="medium">
        <color indexed="64"/>
      </left>
      <right style="thin">
        <color theme="0" tint="-0.249977111117893"/>
      </right>
      <top style="medium">
        <color indexed="64"/>
      </top>
      <bottom style="double">
        <color indexed="64"/>
      </bottom>
      <diagonal/>
    </border>
    <border>
      <left style="thin">
        <color theme="0" tint="-0.249977111117893"/>
      </left>
      <right style="thin">
        <color theme="0" tint="-0.249977111117893"/>
      </right>
      <top style="medium">
        <color indexed="64"/>
      </top>
      <bottom style="double">
        <color indexed="64"/>
      </bottom>
      <diagonal/>
    </border>
    <border>
      <left style="thin">
        <color theme="0" tint="-0.249977111117893"/>
      </left>
      <right style="medium">
        <color indexed="64"/>
      </right>
      <top style="medium">
        <color indexed="64"/>
      </top>
      <bottom style="double">
        <color indexed="64"/>
      </bottom>
      <diagonal/>
    </border>
    <border>
      <left style="medium">
        <color indexed="64"/>
      </left>
      <right style="thin">
        <color theme="0" tint="-0.249977111117893"/>
      </right>
      <top style="double">
        <color indexed="64"/>
      </top>
      <bottom style="double">
        <color indexed="64"/>
      </bottom>
      <diagonal/>
    </border>
    <border>
      <left style="thin">
        <color theme="0" tint="-0.249977111117893"/>
      </left>
      <right style="thin">
        <color theme="0" tint="-0.249977111117893"/>
      </right>
      <top style="double">
        <color indexed="64"/>
      </top>
      <bottom style="double">
        <color indexed="64"/>
      </bottom>
      <diagonal/>
    </border>
    <border>
      <left style="thin">
        <color theme="0" tint="-0.249977111117893"/>
      </left>
      <right style="medium">
        <color indexed="64"/>
      </right>
      <top style="double">
        <color indexed="64"/>
      </top>
      <bottom style="double">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double">
        <color indexed="64"/>
      </bottom>
      <diagonal/>
    </border>
    <border>
      <left style="thin">
        <color theme="0" tint="-0.249977111117893"/>
      </left>
      <right style="thin">
        <color theme="0" tint="-0.249977111117893"/>
      </right>
      <top style="thin">
        <color theme="0" tint="-0.249977111117893"/>
      </top>
      <bottom style="double">
        <color indexed="64"/>
      </bottom>
      <diagonal/>
    </border>
    <border>
      <left style="thin">
        <color theme="0" tint="-0.249977111117893"/>
      </left>
      <right style="medium">
        <color indexed="64"/>
      </right>
      <top style="thin">
        <color theme="0" tint="-0.249977111117893"/>
      </top>
      <bottom style="double">
        <color indexed="64"/>
      </bottom>
      <diagonal/>
    </border>
    <border>
      <left style="medium">
        <color indexed="64"/>
      </left>
      <right style="thin">
        <color theme="0" tint="-0.249977111117893"/>
      </right>
      <top/>
      <bottom style="double">
        <color indexed="64"/>
      </bottom>
      <diagonal/>
    </border>
    <border>
      <left style="thin">
        <color theme="0" tint="-0.249977111117893"/>
      </left>
      <right style="thin">
        <color theme="0" tint="-0.249977111117893"/>
      </right>
      <top/>
      <bottom style="double">
        <color indexed="64"/>
      </bottom>
      <diagonal/>
    </border>
    <border>
      <left style="thin">
        <color theme="0" tint="-0.249977111117893"/>
      </left>
      <right style="medium">
        <color indexed="64"/>
      </right>
      <top/>
      <bottom style="double">
        <color indexed="64"/>
      </bottom>
      <diagonal/>
    </border>
    <border>
      <left style="medium">
        <color indexed="64"/>
      </left>
      <right style="thin">
        <color theme="0" tint="-0.249977111117893"/>
      </right>
      <top/>
      <bottom style="medium">
        <color indexed="64"/>
      </bottom>
      <diagonal/>
    </border>
    <border>
      <left style="thin">
        <color theme="0" tint="-0.249977111117893"/>
      </left>
      <right style="thin">
        <color theme="0" tint="-0.249977111117893"/>
      </right>
      <top/>
      <bottom style="medium">
        <color indexed="64"/>
      </bottom>
      <diagonal/>
    </border>
    <border>
      <left style="thin">
        <color theme="0" tint="-0.249977111117893"/>
      </left>
      <right style="medium">
        <color indexed="64"/>
      </right>
      <top/>
      <bottom style="medium">
        <color indexed="64"/>
      </bottom>
      <diagonal/>
    </border>
  </borders>
  <cellStyleXfs count="1">
    <xf numFmtId="0" fontId="0" fillId="0" borderId="0"/>
  </cellStyleXfs>
  <cellXfs count="253">
    <xf numFmtId="0" fontId="0" fillId="0" borderId="0" xfId="0"/>
    <xf numFmtId="4" fontId="1" fillId="0" borderId="20" xfId="0" applyNumberFormat="1" applyFont="1" applyBorder="1" applyAlignment="1">
      <alignment vertical="center"/>
    </xf>
    <xf numFmtId="10" fontId="1" fillId="0" borderId="20" xfId="0" applyNumberFormat="1" applyFont="1" applyBorder="1" applyAlignment="1">
      <alignment vertical="center"/>
    </xf>
    <xf numFmtId="0" fontId="0" fillId="0" borderId="0" xfId="0" applyFont="1" applyBorder="1" applyAlignment="1">
      <alignment vertical="center"/>
    </xf>
    <xf numFmtId="4" fontId="0" fillId="0" borderId="20" xfId="0" applyNumberFormat="1" applyFont="1" applyBorder="1" applyAlignment="1">
      <alignment vertical="center"/>
    </xf>
    <xf numFmtId="0" fontId="0" fillId="0" borderId="0" xfId="0" applyFont="1" applyFill="1" applyAlignment="1">
      <alignment vertical="center"/>
    </xf>
    <xf numFmtId="49" fontId="0" fillId="0" borderId="0" xfId="0" applyNumberFormat="1" applyFont="1" applyAlignment="1">
      <alignment horizontal="center" vertical="center"/>
    </xf>
    <xf numFmtId="0" fontId="0" fillId="0" borderId="0" xfId="0" applyFont="1" applyAlignment="1">
      <alignment vertical="center"/>
    </xf>
    <xf numFmtId="49" fontId="0" fillId="0" borderId="0" xfId="0" applyNumberFormat="1" applyFont="1" applyBorder="1" applyAlignment="1">
      <alignment horizontal="center" vertical="center"/>
    </xf>
    <xf numFmtId="4" fontId="0" fillId="0" borderId="0" xfId="0" applyNumberFormat="1" applyFont="1" applyBorder="1" applyAlignment="1">
      <alignment vertical="center"/>
    </xf>
    <xf numFmtId="0" fontId="0" fillId="0" borderId="0" xfId="0" applyAlignment="1">
      <alignment vertical="center"/>
    </xf>
    <xf numFmtId="0" fontId="0" fillId="0" borderId="35" xfId="0" applyBorder="1" applyAlignment="1">
      <alignment vertical="center"/>
    </xf>
    <xf numFmtId="0" fontId="0" fillId="0" borderId="33" xfId="0" applyBorder="1" applyAlignment="1">
      <alignment vertical="center"/>
    </xf>
    <xf numFmtId="0" fontId="3" fillId="4" borderId="34" xfId="0" applyFont="1" applyFill="1" applyBorder="1" applyAlignment="1">
      <alignment horizontal="center" vertical="center"/>
    </xf>
    <xf numFmtId="0" fontId="0" fillId="0" borderId="0" xfId="0" applyNumberFormat="1" applyFont="1" applyFill="1" applyBorder="1" applyAlignment="1">
      <alignment horizontal="center" vertical="center"/>
    </xf>
    <xf numFmtId="0" fontId="1" fillId="0" borderId="12" xfId="0" applyNumberFormat="1" applyFont="1" applyFill="1" applyBorder="1" applyAlignment="1">
      <alignment vertical="center"/>
    </xf>
    <xf numFmtId="0" fontId="1" fillId="0" borderId="3" xfId="0" applyNumberFormat="1" applyFont="1" applyFill="1" applyBorder="1" applyAlignment="1">
      <alignment vertical="center"/>
    </xf>
    <xf numFmtId="0" fontId="1" fillId="0" borderId="13" xfId="0" applyNumberFormat="1" applyFont="1" applyFill="1" applyBorder="1" applyAlignment="1">
      <alignment vertical="center"/>
    </xf>
    <xf numFmtId="0" fontId="1" fillId="0" borderId="0" xfId="0" applyNumberFormat="1" applyFont="1" applyFill="1" applyBorder="1" applyAlignment="1">
      <alignment vertical="center"/>
    </xf>
    <xf numFmtId="0" fontId="1" fillId="0" borderId="36" xfId="0" applyNumberFormat="1" applyFont="1" applyFill="1" applyBorder="1" applyAlignment="1">
      <alignment vertical="center"/>
    </xf>
    <xf numFmtId="0" fontId="0" fillId="0" borderId="0" xfId="0" applyNumberFormat="1" applyFont="1" applyAlignment="1">
      <alignment horizontal="center" vertical="center"/>
    </xf>
    <xf numFmtId="0" fontId="0" fillId="0" borderId="0" xfId="0" applyNumberFormat="1" applyFont="1" applyAlignment="1">
      <alignment vertical="center"/>
    </xf>
    <xf numFmtId="0" fontId="3" fillId="3" borderId="7" xfId="0" applyNumberFormat="1" applyFont="1" applyFill="1" applyBorder="1" applyAlignment="1">
      <alignment horizontal="center" vertical="center"/>
    </xf>
    <xf numFmtId="0" fontId="3" fillId="3" borderId="27" xfId="0" applyNumberFormat="1" applyFont="1" applyFill="1" applyBorder="1" applyAlignment="1">
      <alignment horizontal="center" vertical="center"/>
    </xf>
    <xf numFmtId="0" fontId="3" fillId="3" borderId="18"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1" fillId="0" borderId="8" xfId="0" applyNumberFormat="1" applyFont="1" applyBorder="1" applyAlignment="1">
      <alignment horizontal="center" vertical="center"/>
    </xf>
    <xf numFmtId="0" fontId="1" fillId="0" borderId="29" xfId="0" applyNumberFormat="1" applyFont="1" applyBorder="1" applyAlignment="1">
      <alignment vertical="center"/>
    </xf>
    <xf numFmtId="0" fontId="0" fillId="0" borderId="8" xfId="0" applyNumberFormat="1" applyFont="1" applyBorder="1" applyAlignment="1">
      <alignment horizontal="center" vertical="center"/>
    </xf>
    <xf numFmtId="0" fontId="0" fillId="0" borderId="29" xfId="0" applyNumberFormat="1" applyFont="1" applyBorder="1" applyAlignment="1">
      <alignment vertical="center"/>
    </xf>
    <xf numFmtId="0" fontId="0" fillId="0" borderId="16" xfId="0" applyNumberFormat="1" applyFont="1" applyBorder="1" applyAlignment="1">
      <alignment horizontal="center" vertical="center"/>
    </xf>
    <xf numFmtId="0" fontId="0" fillId="0" borderId="28" xfId="0" applyNumberFormat="1" applyFont="1" applyBorder="1" applyAlignment="1">
      <alignment vertical="center"/>
    </xf>
    <xf numFmtId="0" fontId="0" fillId="0" borderId="19" xfId="0" applyNumberFormat="1" applyFont="1" applyBorder="1" applyAlignment="1">
      <alignment vertical="center"/>
    </xf>
    <xf numFmtId="0" fontId="1" fillId="0" borderId="20" xfId="0" applyNumberFormat="1" applyFont="1" applyBorder="1" applyAlignment="1">
      <alignment vertical="center"/>
    </xf>
    <xf numFmtId="0" fontId="0" fillId="0" borderId="20" xfId="0" applyNumberFormat="1" applyFont="1" applyBorder="1" applyAlignment="1">
      <alignment vertical="center"/>
    </xf>
    <xf numFmtId="0" fontId="2" fillId="0" borderId="29" xfId="0" applyNumberFormat="1" applyFont="1" applyBorder="1" applyAlignment="1">
      <alignment vertical="center"/>
    </xf>
    <xf numFmtId="0" fontId="7" fillId="0" borderId="20" xfId="0" applyNumberFormat="1" applyFont="1" applyBorder="1" applyAlignment="1">
      <alignment vertical="center"/>
    </xf>
    <xf numFmtId="0" fontId="1" fillId="0" borderId="29" xfId="0" applyNumberFormat="1" applyFont="1" applyBorder="1" applyAlignment="1">
      <alignment vertical="center" wrapText="1"/>
    </xf>
    <xf numFmtId="0" fontId="1" fillId="0" borderId="20" xfId="0" applyNumberFormat="1" applyFont="1" applyBorder="1" applyAlignment="1">
      <alignment vertical="center" wrapText="1"/>
    </xf>
    <xf numFmtId="0" fontId="0" fillId="0" borderId="9" xfId="0" applyNumberFormat="1" applyFont="1" applyBorder="1" applyAlignment="1">
      <alignment horizontal="center" vertical="center"/>
    </xf>
    <xf numFmtId="0" fontId="0" fillId="0" borderId="30" xfId="0" applyNumberFormat="1" applyFont="1" applyBorder="1" applyAlignment="1">
      <alignment vertical="center"/>
    </xf>
    <xf numFmtId="0" fontId="0" fillId="0" borderId="21" xfId="0" applyNumberFormat="1" applyFont="1" applyBorder="1" applyAlignment="1">
      <alignment vertical="center"/>
    </xf>
    <xf numFmtId="0" fontId="0" fillId="0" borderId="17" xfId="0" applyNumberFormat="1" applyFont="1" applyBorder="1" applyAlignment="1">
      <alignment vertical="center"/>
    </xf>
    <xf numFmtId="0" fontId="0" fillId="0" borderId="1" xfId="0" applyNumberFormat="1" applyFont="1" applyBorder="1" applyAlignment="1">
      <alignment vertical="center"/>
    </xf>
    <xf numFmtId="0" fontId="0" fillId="0" borderId="1" xfId="0" applyNumberFormat="1" applyFont="1" applyBorder="1" applyAlignment="1">
      <alignment vertical="center" wrapText="1"/>
    </xf>
    <xf numFmtId="0" fontId="2" fillId="0" borderId="1" xfId="0" applyNumberFormat="1" applyFont="1" applyBorder="1" applyAlignment="1">
      <alignment vertical="center"/>
    </xf>
    <xf numFmtId="0" fontId="0" fillId="0" borderId="4" xfId="0" applyNumberFormat="1" applyFont="1" applyBorder="1" applyAlignment="1">
      <alignment vertical="center"/>
    </xf>
    <xf numFmtId="0" fontId="2" fillId="0" borderId="8" xfId="0" applyNumberFormat="1" applyFont="1" applyBorder="1" applyAlignment="1">
      <alignment horizontal="center" vertical="center"/>
    </xf>
    <xf numFmtId="4" fontId="2" fillId="0" borderId="20" xfId="0" applyNumberFormat="1" applyFont="1" applyFill="1" applyBorder="1" applyAlignment="1">
      <alignment vertical="center"/>
    </xf>
    <xf numFmtId="0" fontId="2" fillId="0" borderId="29" xfId="0" applyNumberFormat="1" applyFont="1" applyFill="1" applyBorder="1" applyAlignment="1">
      <alignment vertical="center"/>
    </xf>
    <xf numFmtId="0" fontId="0" fillId="0" borderId="29" xfId="0" applyNumberFormat="1" applyFont="1" applyFill="1" applyBorder="1" applyAlignment="1">
      <alignment vertical="center"/>
    </xf>
    <xf numFmtId="0" fontId="1" fillId="0" borderId="29" xfId="0" applyNumberFormat="1" applyFont="1" applyFill="1" applyBorder="1" applyAlignment="1">
      <alignment vertical="center" wrapText="1"/>
    </xf>
    <xf numFmtId="0" fontId="2" fillId="0" borderId="15" xfId="0" applyNumberFormat="1" applyFont="1" applyFill="1" applyBorder="1" applyAlignment="1">
      <alignment vertical="center" wrapText="1"/>
    </xf>
    <xf numFmtId="0" fontId="3" fillId="3" borderId="18" xfId="0" applyNumberFormat="1" applyFont="1" applyFill="1" applyBorder="1" applyAlignment="1">
      <alignment horizontal="center" vertical="center"/>
    </xf>
    <xf numFmtId="0" fontId="0" fillId="2" borderId="24" xfId="0" applyNumberFormat="1" applyFont="1" applyFill="1" applyBorder="1" applyAlignment="1" applyProtection="1">
      <alignment horizontal="left" vertical="center"/>
      <protection locked="0"/>
    </xf>
    <xf numFmtId="0" fontId="0" fillId="2" borderId="23" xfId="0" applyNumberFormat="1" applyFont="1" applyFill="1" applyBorder="1" applyAlignment="1" applyProtection="1">
      <alignment horizontal="left" vertical="center"/>
      <protection locked="0"/>
    </xf>
    <xf numFmtId="14" fontId="0" fillId="2" borderId="24" xfId="0" applyNumberFormat="1" applyFont="1" applyFill="1" applyBorder="1" applyAlignment="1" applyProtection="1">
      <alignment horizontal="left" vertical="center"/>
      <protection locked="0"/>
    </xf>
    <xf numFmtId="0" fontId="0" fillId="2" borderId="25" xfId="0" applyNumberFormat="1" applyFont="1" applyFill="1" applyBorder="1" applyAlignment="1" applyProtection="1">
      <alignment vertical="center"/>
      <protection locked="0"/>
    </xf>
    <xf numFmtId="0" fontId="0" fillId="2" borderId="37" xfId="0" applyNumberFormat="1" applyFont="1" applyFill="1" applyBorder="1" applyAlignment="1" applyProtection="1">
      <alignment horizontal="left" vertical="center"/>
      <protection locked="0"/>
    </xf>
    <xf numFmtId="4" fontId="0" fillId="2" borderId="20" xfId="0" applyNumberFormat="1" applyFont="1" applyFill="1" applyBorder="1" applyAlignment="1" applyProtection="1">
      <alignment vertical="center"/>
      <protection locked="0"/>
    </xf>
    <xf numFmtId="10" fontId="2" fillId="2" borderId="20" xfId="0" applyNumberFormat="1" applyFont="1" applyFill="1" applyBorder="1" applyAlignment="1" applyProtection="1">
      <alignment vertical="center"/>
      <protection locked="0"/>
    </xf>
    <xf numFmtId="10" fontId="0" fillId="2" borderId="20" xfId="0" applyNumberFormat="1" applyFont="1" applyFill="1" applyBorder="1" applyAlignment="1" applyProtection="1">
      <alignment vertical="center"/>
      <protection locked="0"/>
    </xf>
    <xf numFmtId="4" fontId="1" fillId="2" borderId="20" xfId="0" applyNumberFormat="1" applyFont="1" applyFill="1" applyBorder="1" applyAlignment="1" applyProtection="1">
      <alignment vertical="center"/>
      <protection locked="0"/>
    </xf>
    <xf numFmtId="0" fontId="2" fillId="2" borderId="73" xfId="0" applyFont="1" applyFill="1" applyBorder="1" applyAlignment="1" applyProtection="1">
      <alignment horizontal="center" vertical="center"/>
      <protection locked="0"/>
    </xf>
    <xf numFmtId="0" fontId="2" fillId="2" borderId="76" xfId="0" applyFont="1" applyFill="1" applyBorder="1" applyAlignment="1" applyProtection="1">
      <alignment horizontal="center" vertical="center"/>
      <protection locked="0"/>
    </xf>
    <xf numFmtId="0" fontId="2" fillId="2" borderId="79" xfId="0" applyFont="1" applyFill="1" applyBorder="1" applyAlignment="1" applyProtection="1">
      <alignment horizontal="center" vertical="center"/>
      <protection locked="0"/>
    </xf>
    <xf numFmtId="10" fontId="2" fillId="2" borderId="73" xfId="0" applyNumberFormat="1" applyFont="1" applyFill="1" applyBorder="1" applyAlignment="1" applyProtection="1">
      <alignment horizontal="center" vertical="center"/>
      <protection locked="0"/>
    </xf>
    <xf numFmtId="10" fontId="2" fillId="2" borderId="76" xfId="0" applyNumberFormat="1" applyFont="1" applyFill="1" applyBorder="1" applyAlignment="1" applyProtection="1">
      <alignment horizontal="center" vertical="center"/>
      <protection locked="0"/>
    </xf>
    <xf numFmtId="10" fontId="2" fillId="2" borderId="79" xfId="0" applyNumberFormat="1" applyFont="1" applyFill="1" applyBorder="1" applyAlignment="1" applyProtection="1">
      <alignment horizontal="center" vertical="center"/>
      <protection locked="0"/>
    </xf>
    <xf numFmtId="10" fontId="2" fillId="2" borderId="82" xfId="0" applyNumberFormat="1" applyFont="1" applyFill="1" applyBorder="1" applyAlignment="1" applyProtection="1">
      <alignment horizontal="center" vertical="center"/>
      <protection locked="0"/>
    </xf>
    <xf numFmtId="0" fontId="2" fillId="2" borderId="82" xfId="0" applyFont="1" applyFill="1" applyBorder="1" applyAlignment="1" applyProtection="1">
      <alignment horizontal="center" vertical="center"/>
      <protection locked="0"/>
    </xf>
    <xf numFmtId="10" fontId="2" fillId="2" borderId="70" xfId="0" applyNumberFormat="1" applyFont="1" applyFill="1" applyBorder="1" applyAlignment="1" applyProtection="1">
      <alignment horizontal="center" vertical="center"/>
      <protection locked="0"/>
    </xf>
    <xf numFmtId="7" fontId="0" fillId="2" borderId="38" xfId="0" applyNumberFormat="1" applyFont="1" applyFill="1" applyBorder="1" applyAlignment="1" applyProtection="1">
      <alignment vertical="center"/>
      <protection locked="0"/>
    </xf>
    <xf numFmtId="7" fontId="0" fillId="2" borderId="39" xfId="0" applyNumberFormat="1" applyFont="1" applyFill="1" applyBorder="1" applyAlignment="1" applyProtection="1">
      <alignment vertical="center"/>
      <protection locked="0"/>
    </xf>
    <xf numFmtId="7" fontId="0" fillId="2" borderId="20" xfId="0" applyNumberFormat="1" applyFont="1" applyFill="1" applyBorder="1" applyAlignment="1" applyProtection="1">
      <alignment vertical="center"/>
      <protection locked="0"/>
    </xf>
    <xf numFmtId="7" fontId="1" fillId="2" borderId="38" xfId="0" applyNumberFormat="1" applyFont="1" applyFill="1" applyBorder="1" applyAlignment="1" applyProtection="1">
      <alignment vertical="center"/>
      <protection locked="0"/>
    </xf>
    <xf numFmtId="165" fontId="0" fillId="2" borderId="20" xfId="0" applyNumberFormat="1" applyFont="1" applyFill="1" applyBorder="1" applyAlignment="1" applyProtection="1">
      <alignment vertical="center"/>
      <protection locked="0"/>
    </xf>
    <xf numFmtId="164" fontId="0" fillId="2" borderId="20" xfId="0" applyNumberFormat="1" applyFont="1" applyFill="1" applyBorder="1" applyAlignment="1" applyProtection="1">
      <alignment vertical="center"/>
      <protection locked="0"/>
    </xf>
    <xf numFmtId="0" fontId="0" fillId="2" borderId="39" xfId="0" applyNumberFormat="1" applyFont="1" applyFill="1" applyBorder="1" applyAlignment="1" applyProtection="1">
      <alignment horizontal="center" vertical="center"/>
      <protection locked="0"/>
    </xf>
    <xf numFmtId="2" fontId="0" fillId="2" borderId="52" xfId="0" applyNumberFormat="1" applyFont="1" applyFill="1" applyBorder="1" applyAlignment="1" applyProtection="1">
      <alignment horizontal="center" vertical="center"/>
      <protection locked="0"/>
    </xf>
    <xf numFmtId="0" fontId="0" fillId="2" borderId="56" xfId="0" applyNumberFormat="1" applyFont="1" applyFill="1" applyBorder="1" applyAlignment="1" applyProtection="1">
      <alignment horizontal="center" vertical="center"/>
      <protection locked="0"/>
    </xf>
    <xf numFmtId="164" fontId="0" fillId="2" borderId="52" xfId="0" applyNumberFormat="1" applyFont="1" applyFill="1" applyBorder="1" applyAlignment="1" applyProtection="1">
      <alignment vertical="center"/>
      <protection locked="0"/>
    </xf>
    <xf numFmtId="0" fontId="0" fillId="2" borderId="54" xfId="0" applyNumberFormat="1" applyFont="1" applyFill="1" applyBorder="1" applyAlignment="1" applyProtection="1">
      <alignment vertical="center"/>
      <protection locked="0"/>
    </xf>
    <xf numFmtId="0" fontId="0" fillId="2" borderId="59" xfId="0" applyNumberFormat="1" applyFont="1" applyFill="1" applyBorder="1" applyAlignment="1" applyProtection="1">
      <alignmen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0" fillId="4" borderId="66" xfId="0" applyFill="1" applyBorder="1" applyAlignment="1" applyProtection="1">
      <alignment vertical="center"/>
    </xf>
    <xf numFmtId="0" fontId="9" fillId="4" borderId="67" xfId="0" applyFont="1" applyFill="1" applyBorder="1" applyAlignment="1" applyProtection="1">
      <alignment horizontal="center" vertical="center" wrapText="1"/>
    </xf>
    <xf numFmtId="0" fontId="1" fillId="4" borderId="67" xfId="0" applyFont="1" applyFill="1" applyBorder="1" applyAlignment="1" applyProtection="1">
      <alignment horizontal="center" vertical="center" wrapText="1"/>
    </xf>
    <xf numFmtId="0" fontId="1" fillId="4" borderId="68" xfId="0" applyFont="1" applyFill="1" applyBorder="1" applyAlignment="1" applyProtection="1">
      <alignment horizontal="center" vertical="center" wrapText="1"/>
    </xf>
    <xf numFmtId="0" fontId="9" fillId="0" borderId="72" xfId="0" applyFont="1" applyBorder="1" applyAlignment="1" applyProtection="1">
      <alignment vertical="center"/>
    </xf>
    <xf numFmtId="0" fontId="2" fillId="0" borderId="73" xfId="0" applyFont="1" applyBorder="1" applyAlignment="1" applyProtection="1">
      <alignment horizontal="center" vertical="center"/>
    </xf>
    <xf numFmtId="0" fontId="2" fillId="0" borderId="74" xfId="0" applyFont="1" applyBorder="1" applyAlignment="1" applyProtection="1">
      <alignment vertical="center" wrapText="1"/>
    </xf>
    <xf numFmtId="0" fontId="9" fillId="0" borderId="75" xfId="0" applyFont="1" applyBorder="1" applyAlignment="1" applyProtection="1">
      <alignment vertical="center"/>
    </xf>
    <xf numFmtId="0" fontId="2" fillId="0" borderId="76" xfId="0" applyFont="1" applyBorder="1" applyAlignment="1" applyProtection="1">
      <alignment horizontal="center" vertical="center"/>
    </xf>
    <xf numFmtId="0" fontId="2" fillId="0" borderId="77" xfId="0" applyFont="1" applyBorder="1" applyAlignment="1" applyProtection="1">
      <alignment vertical="center" wrapText="1"/>
    </xf>
    <xf numFmtId="0" fontId="9" fillId="0" borderId="78" xfId="0" applyFont="1" applyBorder="1" applyAlignment="1" applyProtection="1">
      <alignment vertical="center"/>
    </xf>
    <xf numFmtId="0" fontId="2" fillId="0" borderId="79" xfId="0" applyFont="1" applyBorder="1" applyAlignment="1" applyProtection="1">
      <alignment horizontal="center" vertical="center"/>
    </xf>
    <xf numFmtId="0" fontId="2" fillId="0" borderId="80" xfId="0" applyFont="1" applyBorder="1" applyAlignment="1" applyProtection="1">
      <alignment vertical="center" wrapText="1"/>
    </xf>
    <xf numFmtId="0" fontId="9" fillId="4" borderId="81" xfId="0" applyFont="1" applyFill="1" applyBorder="1" applyAlignment="1" applyProtection="1">
      <alignment vertical="center"/>
    </xf>
    <xf numFmtId="0" fontId="2" fillId="4" borderId="82" xfId="0" applyFont="1" applyFill="1" applyBorder="1" applyAlignment="1" applyProtection="1">
      <alignment horizontal="center" vertical="center"/>
    </xf>
    <xf numFmtId="10" fontId="9" fillId="4" borderId="82" xfId="0" applyNumberFormat="1" applyFont="1" applyFill="1" applyBorder="1" applyAlignment="1" applyProtection="1">
      <alignment horizontal="center" vertical="center"/>
    </xf>
    <xf numFmtId="0" fontId="2" fillId="4" borderId="83" xfId="0" applyFont="1" applyFill="1" applyBorder="1" applyAlignment="1" applyProtection="1">
      <alignment vertical="center"/>
    </xf>
    <xf numFmtId="0" fontId="2" fillId="0" borderId="76" xfId="0" applyFont="1" applyFill="1" applyBorder="1" applyAlignment="1" applyProtection="1">
      <alignment horizontal="center" vertical="center"/>
    </xf>
    <xf numFmtId="0" fontId="9" fillId="0" borderId="81" xfId="0" applyFont="1" applyBorder="1" applyAlignment="1" applyProtection="1">
      <alignment vertical="center"/>
    </xf>
    <xf numFmtId="0" fontId="2" fillId="0" borderId="82" xfId="0" applyFont="1" applyFill="1" applyBorder="1" applyAlignment="1" applyProtection="1">
      <alignment horizontal="center" vertical="center"/>
    </xf>
    <xf numFmtId="0" fontId="2" fillId="0" borderId="82" xfId="0" applyFont="1" applyBorder="1" applyAlignment="1" applyProtection="1">
      <alignment horizontal="center" vertical="center"/>
    </xf>
    <xf numFmtId="0" fontId="2" fillId="0" borderId="83" xfId="0" applyFont="1" applyBorder="1" applyAlignment="1" applyProtection="1">
      <alignment vertical="center" wrapText="1"/>
    </xf>
    <xf numFmtId="0" fontId="2" fillId="0" borderId="0" xfId="0" applyFont="1" applyAlignment="1" applyProtection="1">
      <alignment vertical="center"/>
    </xf>
    <xf numFmtId="0" fontId="9" fillId="0" borderId="69" xfId="0" applyFont="1" applyBorder="1" applyAlignment="1" applyProtection="1">
      <alignment vertical="center" wrapText="1"/>
    </xf>
    <xf numFmtId="0" fontId="2" fillId="0" borderId="70" xfId="0" applyFont="1" applyBorder="1" applyAlignment="1" applyProtection="1">
      <alignment horizontal="center" vertical="center"/>
    </xf>
    <xf numFmtId="0" fontId="2" fillId="0" borderId="70" xfId="0" applyFont="1" applyFill="1" applyBorder="1" applyAlignment="1" applyProtection="1">
      <alignment horizontal="center" vertical="center"/>
    </xf>
    <xf numFmtId="0" fontId="2" fillId="0" borderId="71" xfId="0" applyFont="1" applyBorder="1" applyAlignment="1" applyProtection="1">
      <alignment vertical="center" wrapText="1"/>
    </xf>
    <xf numFmtId="0" fontId="1" fillId="4" borderId="69" xfId="0" applyFont="1" applyFill="1" applyBorder="1" applyAlignment="1" applyProtection="1">
      <alignment vertical="center"/>
    </xf>
    <xf numFmtId="0" fontId="0" fillId="4" borderId="70" xfId="0" applyFill="1" applyBorder="1" applyAlignment="1" applyProtection="1">
      <alignment horizontal="center" vertical="center"/>
    </xf>
    <xf numFmtId="10" fontId="1" fillId="4" borderId="70" xfId="0" applyNumberFormat="1" applyFont="1" applyFill="1" applyBorder="1" applyAlignment="1" applyProtection="1">
      <alignment horizontal="center" vertical="center"/>
    </xf>
    <xf numFmtId="0" fontId="0" fillId="4" borderId="71" xfId="0" applyFill="1" applyBorder="1" applyAlignment="1" applyProtection="1">
      <alignment vertical="center"/>
    </xf>
    <xf numFmtId="0" fontId="1" fillId="4" borderId="84" xfId="0" applyFont="1" applyFill="1" applyBorder="1" applyAlignment="1" applyProtection="1">
      <alignment vertical="center"/>
    </xf>
    <xf numFmtId="0" fontId="0" fillId="4" borderId="85" xfId="0" applyFill="1" applyBorder="1" applyAlignment="1" applyProtection="1">
      <alignment horizontal="center" vertical="center"/>
    </xf>
    <xf numFmtId="10" fontId="1" fillId="4" borderId="85" xfId="0" applyNumberFormat="1" applyFont="1" applyFill="1" applyBorder="1" applyAlignment="1" applyProtection="1">
      <alignment horizontal="center" vertical="center"/>
    </xf>
    <xf numFmtId="0" fontId="0" fillId="4" borderId="86" xfId="0" applyFill="1" applyBorder="1" applyAlignment="1" applyProtection="1">
      <alignment vertical="center"/>
    </xf>
    <xf numFmtId="0" fontId="1" fillId="0" borderId="0" xfId="0" applyFont="1" applyAlignment="1" applyProtection="1">
      <alignment vertical="center"/>
    </xf>
    <xf numFmtId="0" fontId="1" fillId="0" borderId="7"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2" xfId="0" applyFont="1" applyBorder="1" applyAlignment="1" applyProtection="1">
      <alignment horizontal="center" vertical="center"/>
    </xf>
    <xf numFmtId="0" fontId="0" fillId="0" borderId="60" xfId="0" applyBorder="1" applyAlignment="1" applyProtection="1">
      <alignment vertical="center"/>
    </xf>
    <xf numFmtId="3" fontId="0" fillId="0" borderId="61" xfId="0" applyNumberFormat="1" applyBorder="1" applyAlignment="1" applyProtection="1">
      <alignment horizontal="center" vertical="center"/>
    </xf>
    <xf numFmtId="4" fontId="0" fillId="0" borderId="62" xfId="0" applyNumberFormat="1" applyBorder="1" applyAlignment="1" applyProtection="1">
      <alignment horizontal="center" vertical="center"/>
    </xf>
    <xf numFmtId="0" fontId="0" fillId="0" borderId="63" xfId="0" applyBorder="1" applyAlignment="1" applyProtection="1">
      <alignment vertical="center"/>
    </xf>
    <xf numFmtId="0" fontId="0" fillId="0" borderId="64" xfId="0" applyBorder="1" applyAlignment="1" applyProtection="1">
      <alignment horizontal="center" vertical="center"/>
    </xf>
    <xf numFmtId="0" fontId="0" fillId="0" borderId="65" xfId="0" applyBorder="1" applyAlignment="1" applyProtection="1">
      <alignment vertical="center"/>
    </xf>
    <xf numFmtId="0" fontId="0" fillId="0" borderId="62" xfId="0" applyBorder="1" applyAlignment="1" applyProtection="1">
      <alignment horizontal="center" vertical="center"/>
    </xf>
    <xf numFmtId="0" fontId="0" fillId="0" borderId="61" xfId="0" applyBorder="1" applyAlignment="1" applyProtection="1">
      <alignment horizontal="center" vertical="center"/>
    </xf>
    <xf numFmtId="0" fontId="0" fillId="0" borderId="9" xfId="0" applyBorder="1" applyAlignment="1" applyProtection="1">
      <alignment vertical="center"/>
    </xf>
    <xf numFmtId="0" fontId="0" fillId="0" borderId="49" xfId="0" applyBorder="1" applyAlignment="1" applyProtection="1">
      <alignment horizontal="center" vertical="center"/>
    </xf>
    <xf numFmtId="49" fontId="0" fillId="0" borderId="0" xfId="0" applyNumberFormat="1" applyFont="1" applyAlignment="1" applyProtection="1">
      <alignment horizontal="center" vertical="center"/>
    </xf>
    <xf numFmtId="0" fontId="0" fillId="0" borderId="0" xfId="0" applyFont="1" applyAlignment="1" applyProtection="1">
      <alignment vertical="center"/>
    </xf>
    <xf numFmtId="0" fontId="0" fillId="0" borderId="0" xfId="0" applyNumberFormat="1"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Alignment="1" applyProtection="1">
      <alignment vertical="center"/>
    </xf>
    <xf numFmtId="0" fontId="1" fillId="0" borderId="12" xfId="0" applyNumberFormat="1" applyFont="1" applyFill="1" applyBorder="1" applyAlignment="1" applyProtection="1">
      <alignment vertical="center"/>
    </xf>
    <xf numFmtId="0" fontId="0" fillId="0" borderId="24" xfId="0" applyNumberFormat="1" applyFont="1" applyFill="1" applyBorder="1" applyAlignment="1" applyProtection="1">
      <alignment horizontal="left" vertical="center"/>
    </xf>
    <xf numFmtId="14" fontId="0" fillId="0" borderId="24" xfId="0" applyNumberFormat="1" applyFont="1" applyFill="1" applyBorder="1" applyAlignment="1" applyProtection="1">
      <alignment horizontal="left" vertical="center"/>
    </xf>
    <xf numFmtId="0" fontId="1" fillId="0" borderId="3" xfId="0" applyNumberFormat="1" applyFont="1" applyFill="1" applyBorder="1" applyAlignment="1" applyProtection="1">
      <alignment vertical="center"/>
    </xf>
    <xf numFmtId="0" fontId="0" fillId="0" borderId="23" xfId="0" applyNumberFormat="1" applyFont="1" applyFill="1" applyBorder="1" applyAlignment="1" applyProtection="1">
      <alignment horizontal="left" vertical="center"/>
    </xf>
    <xf numFmtId="0" fontId="1" fillId="0" borderId="13" xfId="0" applyNumberFormat="1" applyFont="1" applyFill="1" applyBorder="1" applyAlignment="1" applyProtection="1">
      <alignment vertical="center"/>
    </xf>
    <xf numFmtId="0" fontId="0" fillId="0" borderId="25"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xf>
    <xf numFmtId="0" fontId="1" fillId="0" borderId="36" xfId="0" applyNumberFormat="1" applyFont="1" applyFill="1" applyBorder="1" applyAlignment="1" applyProtection="1">
      <alignment vertical="center"/>
    </xf>
    <xf numFmtId="0" fontId="0" fillId="0" borderId="37" xfId="0" applyNumberFormat="1" applyFont="1" applyFill="1" applyBorder="1" applyAlignment="1" applyProtection="1">
      <alignment horizontal="left" vertical="center"/>
    </xf>
    <xf numFmtId="0" fontId="0" fillId="0" borderId="0" xfId="0" applyNumberFormat="1" applyFont="1" applyAlignment="1" applyProtection="1">
      <alignment horizontal="center" vertical="center"/>
    </xf>
    <xf numFmtId="0" fontId="0" fillId="0" borderId="0" xfId="0" applyNumberFormat="1" applyFont="1" applyAlignment="1" applyProtection="1">
      <alignment vertical="center"/>
    </xf>
    <xf numFmtId="0" fontId="3" fillId="3" borderId="7" xfId="0" applyNumberFormat="1" applyFont="1" applyFill="1" applyBorder="1" applyAlignment="1" applyProtection="1">
      <alignment horizontal="center" vertical="center"/>
    </xf>
    <xf numFmtId="0" fontId="3" fillId="3" borderId="27" xfId="0" applyNumberFormat="1" applyFont="1" applyFill="1" applyBorder="1" applyAlignment="1" applyProtection="1">
      <alignment horizontal="center" vertical="center"/>
    </xf>
    <xf numFmtId="0" fontId="3" fillId="3" borderId="18" xfId="0" applyNumberFormat="1" applyFont="1" applyFill="1" applyBorder="1" applyAlignment="1" applyProtection="1">
      <alignment horizontal="center" vertical="center"/>
    </xf>
    <xf numFmtId="0" fontId="3" fillId="3" borderId="22" xfId="0" applyNumberFormat="1" applyFont="1" applyFill="1" applyBorder="1" applyAlignment="1" applyProtection="1">
      <alignment horizontal="center" vertical="center"/>
    </xf>
    <xf numFmtId="0" fontId="3" fillId="3" borderId="2" xfId="0" applyNumberFormat="1" applyFont="1" applyFill="1" applyBorder="1" applyAlignment="1" applyProtection="1">
      <alignment horizontal="center" vertical="center" wrapText="1"/>
    </xf>
    <xf numFmtId="0" fontId="0" fillId="0" borderId="8" xfId="0" applyNumberFormat="1" applyFont="1" applyBorder="1" applyAlignment="1" applyProtection="1">
      <alignment horizontal="center" vertical="center"/>
    </xf>
    <xf numFmtId="0" fontId="0" fillId="0" borderId="31" xfId="0" applyNumberFormat="1" applyFont="1" applyBorder="1" applyAlignment="1" applyProtection="1">
      <alignment vertical="center"/>
    </xf>
    <xf numFmtId="0" fontId="0" fillId="0" borderId="20" xfId="0" applyNumberFormat="1" applyFont="1" applyBorder="1" applyAlignment="1" applyProtection="1">
      <alignment vertical="center"/>
    </xf>
    <xf numFmtId="0" fontId="0" fillId="0" borderId="1" xfId="0" applyNumberFormat="1" applyFont="1" applyBorder="1" applyAlignment="1" applyProtection="1">
      <alignment vertical="center"/>
    </xf>
    <xf numFmtId="0" fontId="0" fillId="0" borderId="32" xfId="0" applyNumberFormat="1" applyFont="1" applyBorder="1" applyAlignment="1" applyProtection="1">
      <alignment vertical="center"/>
    </xf>
    <xf numFmtId="0" fontId="1" fillId="0" borderId="8" xfId="0" applyNumberFormat="1" applyFont="1" applyBorder="1" applyAlignment="1" applyProtection="1">
      <alignment horizontal="center" vertical="center"/>
    </xf>
    <xf numFmtId="0" fontId="1" fillId="0" borderId="29" xfId="0" applyNumberFormat="1" applyFont="1" applyBorder="1" applyAlignment="1" applyProtection="1">
      <alignment vertical="center"/>
    </xf>
    <xf numFmtId="0" fontId="1" fillId="0" borderId="20" xfId="0" applyNumberFormat="1" applyFont="1" applyBorder="1" applyAlignment="1" applyProtection="1">
      <alignment vertical="center"/>
    </xf>
    <xf numFmtId="0" fontId="0" fillId="0" borderId="29" xfId="0" applyNumberFormat="1" applyFont="1" applyBorder="1" applyAlignment="1" applyProtection="1">
      <alignment vertical="center"/>
    </xf>
    <xf numFmtId="0" fontId="2" fillId="0" borderId="1" xfId="0" applyNumberFormat="1" applyFont="1" applyBorder="1" applyAlignment="1" applyProtection="1">
      <alignment vertical="center"/>
    </xf>
    <xf numFmtId="0" fontId="0" fillId="0" borderId="29" xfId="0" applyNumberFormat="1" applyFont="1" applyFill="1" applyBorder="1" applyAlignment="1" applyProtection="1">
      <alignment vertical="center"/>
    </xf>
    <xf numFmtId="0" fontId="2" fillId="0" borderId="1" xfId="0" applyNumberFormat="1" applyFont="1" applyBorder="1" applyAlignment="1" applyProtection="1">
      <alignment vertical="center" wrapText="1"/>
    </xf>
    <xf numFmtId="4" fontId="1" fillId="0" borderId="20" xfId="0" applyNumberFormat="1" applyFont="1" applyFill="1" applyBorder="1" applyAlignment="1" applyProtection="1">
      <alignment vertical="center"/>
    </xf>
    <xf numFmtId="4" fontId="1" fillId="0" borderId="20" xfId="0" applyNumberFormat="1" applyFont="1" applyBorder="1" applyAlignment="1" applyProtection="1">
      <alignment vertical="center"/>
    </xf>
    <xf numFmtId="7" fontId="1" fillId="0" borderId="20" xfId="0" applyNumberFormat="1" applyFont="1" applyBorder="1" applyAlignment="1" applyProtection="1">
      <alignment vertical="center"/>
    </xf>
    <xf numFmtId="0" fontId="6" fillId="0" borderId="29" xfId="0" applyNumberFormat="1" applyFont="1" applyBorder="1" applyAlignment="1" applyProtection="1">
      <alignment vertical="center"/>
    </xf>
    <xf numFmtId="0" fontId="6" fillId="0" borderId="20" xfId="0" applyNumberFormat="1" applyFont="1" applyBorder="1" applyAlignment="1" applyProtection="1">
      <alignment vertical="center"/>
    </xf>
    <xf numFmtId="7" fontId="0" fillId="0" borderId="20" xfId="0" applyNumberFormat="1" applyFont="1" applyFill="1" applyBorder="1" applyAlignment="1" applyProtection="1">
      <alignment vertical="center"/>
    </xf>
    <xf numFmtId="164" fontId="1" fillId="0" borderId="20" xfId="0" applyNumberFormat="1" applyFont="1" applyBorder="1" applyAlignment="1" applyProtection="1">
      <alignment vertical="center"/>
    </xf>
    <xf numFmtId="4" fontId="0" fillId="0" borderId="20" xfId="0" applyNumberFormat="1" applyFont="1" applyBorder="1" applyAlignment="1" applyProtection="1">
      <alignment vertical="center"/>
    </xf>
    <xf numFmtId="0" fontId="1" fillId="0" borderId="29" xfId="0" applyNumberFormat="1" applyFont="1" applyBorder="1" applyAlignment="1" applyProtection="1">
      <alignment vertical="center" wrapText="1"/>
    </xf>
    <xf numFmtId="0" fontId="1" fillId="0" borderId="20" xfId="0" applyNumberFormat="1" applyFont="1" applyBorder="1" applyAlignment="1" applyProtection="1">
      <alignment vertical="center" wrapText="1"/>
    </xf>
    <xf numFmtId="10" fontId="1" fillId="0" borderId="20" xfId="0" applyNumberFormat="1" applyFont="1" applyBorder="1" applyAlignment="1" applyProtection="1">
      <alignment vertical="center"/>
    </xf>
    <xf numFmtId="0" fontId="0" fillId="0" borderId="20" xfId="0" applyNumberFormat="1" applyFont="1" applyFill="1" applyBorder="1" applyAlignment="1" applyProtection="1">
      <alignment vertical="center"/>
    </xf>
    <xf numFmtId="0" fontId="0" fillId="0" borderId="15" xfId="0" applyNumberFormat="1" applyFont="1" applyFill="1" applyBorder="1" applyAlignment="1" applyProtection="1">
      <alignment vertical="center" wrapText="1"/>
    </xf>
    <xf numFmtId="0" fontId="0" fillId="0" borderId="1" xfId="0" applyNumberFormat="1" applyFont="1" applyFill="1" applyBorder="1" applyAlignment="1" applyProtection="1">
      <alignment vertical="center"/>
    </xf>
    <xf numFmtId="7" fontId="0" fillId="0" borderId="20" xfId="0" applyNumberFormat="1" applyFont="1" applyBorder="1" applyAlignment="1" applyProtection="1">
      <alignment vertical="center"/>
    </xf>
    <xf numFmtId="0" fontId="0" fillId="0" borderId="15" xfId="0" applyNumberFormat="1" applyFont="1" applyBorder="1" applyAlignment="1" applyProtection="1">
      <alignment vertical="center" wrapText="1"/>
    </xf>
    <xf numFmtId="0" fontId="0" fillId="0" borderId="9" xfId="0" applyNumberFormat="1" applyFont="1" applyBorder="1" applyAlignment="1" applyProtection="1">
      <alignment horizontal="center" vertical="center"/>
    </xf>
    <xf numFmtId="0" fontId="0" fillId="0" borderId="30" xfId="0" applyNumberFormat="1" applyFont="1" applyBorder="1" applyAlignment="1" applyProtection="1">
      <alignment vertical="center"/>
    </xf>
    <xf numFmtId="0" fontId="0" fillId="0" borderId="21" xfId="0" applyNumberFormat="1" applyFont="1" applyBorder="1" applyAlignment="1" applyProtection="1">
      <alignment vertical="center"/>
    </xf>
    <xf numFmtId="0" fontId="0" fillId="0" borderId="4" xfId="0" applyNumberFormat="1" applyFont="1" applyBorder="1" applyAlignment="1" applyProtection="1">
      <alignment vertical="center"/>
    </xf>
    <xf numFmtId="0" fontId="3" fillId="3" borderId="40" xfId="0" applyNumberFormat="1" applyFont="1" applyFill="1" applyBorder="1" applyAlignment="1" applyProtection="1">
      <alignment horizontal="center" vertical="center" wrapText="1"/>
    </xf>
    <xf numFmtId="0" fontId="3" fillId="3" borderId="22" xfId="0" applyNumberFormat="1" applyFont="1" applyFill="1" applyBorder="1" applyAlignment="1" applyProtection="1">
      <alignment horizontal="center" vertical="center" wrapText="1"/>
    </xf>
    <xf numFmtId="0" fontId="0" fillId="0" borderId="47"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48" xfId="0" applyNumberFormat="1" applyFont="1" applyBorder="1" applyAlignment="1" applyProtection="1">
      <alignment horizontal="center" vertical="center"/>
    </xf>
    <xf numFmtId="0" fontId="0" fillId="0" borderId="0" xfId="0" applyNumberFormat="1" applyFont="1" applyBorder="1" applyAlignment="1" applyProtection="1">
      <alignment vertical="center"/>
    </xf>
    <xf numFmtId="0" fontId="0" fillId="0" borderId="51" xfId="0" applyNumberFormat="1" applyFont="1" applyBorder="1" applyAlignment="1" applyProtection="1">
      <alignment horizontal="center" vertical="center"/>
    </xf>
    <xf numFmtId="2" fontId="2" fillId="0" borderId="39" xfId="0" applyNumberFormat="1" applyFont="1" applyFill="1" applyBorder="1" applyAlignment="1" applyProtection="1">
      <alignment horizontal="center" vertical="center"/>
    </xf>
    <xf numFmtId="0" fontId="0" fillId="0" borderId="55" xfId="0" applyNumberFormat="1" applyFont="1" applyBorder="1" applyAlignment="1" applyProtection="1">
      <alignment horizontal="center" vertical="center"/>
    </xf>
    <xf numFmtId="2" fontId="2" fillId="0" borderId="56"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xf>
    <xf numFmtId="0" fontId="0" fillId="0" borderId="48" xfId="0" applyNumberFormat="1" applyFont="1" applyFill="1" applyBorder="1" applyAlignment="1" applyProtection="1">
      <alignment horizontal="center" vertical="center"/>
    </xf>
    <xf numFmtId="2" fontId="0" fillId="0" borderId="0" xfId="0" applyNumberFormat="1" applyFont="1" applyFill="1" applyBorder="1" applyAlignment="1" applyProtection="1">
      <alignment horizontal="center" vertical="center"/>
    </xf>
    <xf numFmtId="2" fontId="2" fillId="0" borderId="48" xfId="0" applyNumberFormat="1" applyFont="1" applyFill="1" applyBorder="1" applyAlignment="1" applyProtection="1">
      <alignment horizontal="center" vertical="center"/>
    </xf>
    <xf numFmtId="164" fontId="0"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0" fillId="0" borderId="49" xfId="0" applyNumberFormat="1" applyFont="1" applyBorder="1" applyAlignment="1" applyProtection="1">
      <alignment horizontal="center" vertical="center"/>
    </xf>
    <xf numFmtId="0" fontId="0" fillId="0" borderId="41" xfId="0" applyNumberFormat="1" applyFont="1" applyBorder="1" applyAlignment="1" applyProtection="1">
      <alignment horizontal="center" vertical="center"/>
    </xf>
    <xf numFmtId="164" fontId="0" fillId="0" borderId="41" xfId="0" applyNumberFormat="1" applyFont="1" applyBorder="1" applyAlignment="1" applyProtection="1">
      <alignment vertical="center"/>
    </xf>
    <xf numFmtId="0" fontId="0" fillId="2" borderId="61"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1" fillId="4" borderId="11" xfId="0" applyNumberFormat="1" applyFont="1" applyFill="1" applyBorder="1" applyAlignment="1">
      <alignment horizontal="center" vertical="center"/>
    </xf>
    <xf numFmtId="0" fontId="1" fillId="4" borderId="14" xfId="0" applyNumberFormat="1" applyFont="1" applyFill="1" applyBorder="1" applyAlignment="1">
      <alignment horizontal="center" vertical="center"/>
    </xf>
    <xf numFmtId="0" fontId="1" fillId="4" borderId="6" xfId="0" applyNumberFormat="1" applyFont="1" applyFill="1" applyBorder="1" applyAlignment="1">
      <alignment horizontal="center" vertical="center"/>
    </xf>
    <xf numFmtId="0" fontId="1" fillId="4" borderId="11"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0" fontId="1" fillId="3" borderId="69" xfId="0" applyFont="1" applyFill="1" applyBorder="1" applyAlignment="1" applyProtection="1">
      <alignment horizontal="center" vertical="center"/>
    </xf>
    <xf numFmtId="0" fontId="1" fillId="3" borderId="70" xfId="0" applyFont="1" applyFill="1" applyBorder="1" applyAlignment="1" applyProtection="1">
      <alignment horizontal="center" vertical="center"/>
    </xf>
    <xf numFmtId="0" fontId="1" fillId="3" borderId="71" xfId="0" applyFont="1" applyFill="1" applyBorder="1" applyAlignment="1" applyProtection="1">
      <alignment horizontal="center" vertical="center"/>
    </xf>
    <xf numFmtId="0" fontId="9" fillId="3" borderId="69" xfId="0" applyFont="1" applyFill="1" applyBorder="1" applyAlignment="1" applyProtection="1">
      <alignment horizontal="center" vertical="center"/>
    </xf>
    <xf numFmtId="0" fontId="9" fillId="3" borderId="70" xfId="0" applyFont="1" applyFill="1" applyBorder="1" applyAlignment="1" applyProtection="1">
      <alignment horizontal="center" vertical="center"/>
    </xf>
    <xf numFmtId="0" fontId="9" fillId="3" borderId="71" xfId="0" applyFont="1" applyFill="1" applyBorder="1" applyAlignment="1" applyProtection="1">
      <alignment horizontal="center" vertical="center"/>
    </xf>
    <xf numFmtId="0" fontId="1" fillId="4" borderId="11" xfId="0" applyNumberFormat="1" applyFont="1" applyFill="1" applyBorder="1" applyAlignment="1" applyProtection="1">
      <alignment horizontal="center" vertical="center"/>
    </xf>
    <xf numFmtId="0" fontId="1" fillId="4" borderId="14" xfId="0" applyNumberFormat="1" applyFont="1" applyFill="1" applyBorder="1" applyAlignment="1" applyProtection="1">
      <alignment horizontal="center" vertical="center"/>
    </xf>
    <xf numFmtId="0" fontId="1" fillId="4" borderId="6" xfId="0" applyNumberFormat="1" applyFont="1" applyFill="1" applyBorder="1" applyAlignment="1" applyProtection="1">
      <alignment horizontal="center" vertical="center"/>
    </xf>
    <xf numFmtId="49" fontId="0" fillId="0" borderId="0" xfId="0" applyNumberFormat="1" applyFont="1" applyAlignment="1" applyProtection="1">
      <alignment horizontal="left" vertical="top" wrapText="1"/>
    </xf>
    <xf numFmtId="0" fontId="3" fillId="0" borderId="10" xfId="0" applyNumberFormat="1" applyFont="1" applyBorder="1" applyAlignment="1" applyProtection="1">
      <alignment horizontal="center" vertical="center"/>
    </xf>
    <xf numFmtId="0" fontId="3" fillId="0" borderId="26" xfId="0" applyNumberFormat="1" applyFont="1" applyBorder="1" applyAlignment="1" applyProtection="1">
      <alignment horizontal="center" vertical="center"/>
    </xf>
    <xf numFmtId="0" fontId="3" fillId="0" borderId="5" xfId="0" applyNumberFormat="1" applyFont="1" applyBorder="1" applyAlignment="1" applyProtection="1">
      <alignment horizontal="center" vertical="center"/>
    </xf>
    <xf numFmtId="0" fontId="3" fillId="0" borderId="10" xfId="0" applyNumberFormat="1" applyFont="1" applyFill="1" applyBorder="1" applyAlignment="1" applyProtection="1">
      <alignment horizontal="center" vertical="center"/>
    </xf>
    <xf numFmtId="0" fontId="3" fillId="0" borderId="26"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164" fontId="0" fillId="0" borderId="53" xfId="0" applyNumberFormat="1" applyFont="1" applyBorder="1" applyAlignment="1" applyProtection="1">
      <alignment horizontal="right" vertical="center"/>
    </xf>
    <xf numFmtId="164" fontId="0" fillId="0" borderId="50" xfId="0" applyNumberFormat="1" applyFont="1" applyBorder="1" applyAlignment="1" applyProtection="1">
      <alignment horizontal="right" vertical="center"/>
    </xf>
    <xf numFmtId="164" fontId="0" fillId="0" borderId="29" xfId="0" applyNumberFormat="1" applyFont="1" applyFill="1" applyBorder="1" applyAlignment="1" applyProtection="1">
      <alignment horizontal="right" vertical="center"/>
    </xf>
    <xf numFmtId="164" fontId="0" fillId="0" borderId="20" xfId="0" applyNumberFormat="1" applyFont="1" applyFill="1" applyBorder="1" applyAlignment="1" applyProtection="1">
      <alignment horizontal="right" vertical="center"/>
    </xf>
    <xf numFmtId="164" fontId="0" fillId="0" borderId="57" xfId="0" applyNumberFormat="1" applyFont="1" applyBorder="1" applyAlignment="1" applyProtection="1">
      <alignment horizontal="right" vertical="center"/>
    </xf>
    <xf numFmtId="164" fontId="0" fillId="0" borderId="58" xfId="0" applyNumberFormat="1" applyFont="1" applyBorder="1" applyAlignment="1" applyProtection="1">
      <alignment horizontal="right" vertical="center"/>
    </xf>
    <xf numFmtId="0" fontId="0" fillId="0" borderId="28" xfId="0" applyNumberFormat="1" applyFont="1" applyBorder="1" applyAlignment="1" applyProtection="1">
      <alignment horizontal="center" vertical="center"/>
    </xf>
    <xf numFmtId="0" fontId="0" fillId="0" borderId="19" xfId="0" applyNumberFormat="1" applyFont="1" applyBorder="1" applyAlignment="1" applyProtection="1">
      <alignment horizontal="center" vertical="center"/>
    </xf>
    <xf numFmtId="164" fontId="0" fillId="0" borderId="30" xfId="0" applyNumberFormat="1" applyFont="1" applyBorder="1" applyAlignment="1" applyProtection="1">
      <alignment horizontal="right" vertical="center"/>
    </xf>
    <xf numFmtId="164" fontId="0" fillId="0" borderId="21" xfId="0" applyNumberFormat="1" applyFont="1" applyBorder="1" applyAlignment="1" applyProtection="1">
      <alignment horizontal="right" vertical="center"/>
    </xf>
    <xf numFmtId="0" fontId="0" fillId="0" borderId="42" xfId="0" applyNumberFormat="1" applyFont="1" applyFill="1" applyBorder="1" applyAlignment="1" applyProtection="1">
      <alignment horizontal="left" vertical="center"/>
    </xf>
    <xf numFmtId="0" fontId="0" fillId="0" borderId="45" xfId="0" applyNumberFormat="1" applyFont="1" applyFill="1" applyBorder="1" applyAlignment="1" applyProtection="1">
      <alignment horizontal="left" vertical="center"/>
    </xf>
    <xf numFmtId="0" fontId="0" fillId="0" borderId="24" xfId="0" applyNumberFormat="1" applyFont="1" applyFill="1" applyBorder="1" applyAlignment="1" applyProtection="1">
      <alignment horizontal="left" vertical="center"/>
    </xf>
    <xf numFmtId="0" fontId="0" fillId="0" borderId="43" xfId="0" applyNumberFormat="1" applyFont="1" applyFill="1" applyBorder="1" applyAlignment="1" applyProtection="1">
      <alignment horizontal="left" vertical="center"/>
    </xf>
    <xf numFmtId="0" fontId="0" fillId="0" borderId="46" xfId="0" applyNumberFormat="1" applyFont="1" applyFill="1" applyBorder="1" applyAlignment="1" applyProtection="1">
      <alignment horizontal="left" vertical="center"/>
    </xf>
    <xf numFmtId="0" fontId="0" fillId="0" borderId="25" xfId="0" applyNumberFormat="1" applyFont="1" applyFill="1" applyBorder="1" applyAlignment="1" applyProtection="1">
      <alignment horizontal="left" vertical="center"/>
    </xf>
    <xf numFmtId="0" fontId="0" fillId="0" borderId="44" xfId="0" applyNumberFormat="1" applyFont="1" applyFill="1" applyBorder="1" applyAlignment="1" applyProtection="1">
      <alignment horizontal="left" vertical="center"/>
    </xf>
    <xf numFmtId="0" fontId="0" fillId="0" borderId="14" xfId="0" applyNumberFormat="1" applyFont="1" applyFill="1" applyBorder="1" applyAlignment="1" applyProtection="1">
      <alignment horizontal="left" vertical="center"/>
    </xf>
    <xf numFmtId="0" fontId="0" fillId="0" borderId="6" xfId="0" applyNumberFormat="1" applyFont="1" applyFill="1" applyBorder="1" applyAlignment="1" applyProtection="1">
      <alignment horizontal="left" vertical="center"/>
    </xf>
    <xf numFmtId="0" fontId="3" fillId="3" borderId="27" xfId="0" applyNumberFormat="1" applyFont="1" applyFill="1" applyBorder="1" applyAlignment="1" applyProtection="1">
      <alignment horizontal="center" vertical="center" wrapText="1"/>
    </xf>
    <xf numFmtId="0" fontId="3" fillId="3" borderId="18" xfId="0" applyNumberFormat="1" applyFont="1" applyFill="1" applyBorder="1" applyAlignment="1" applyProtection="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6"/>
  <sheetViews>
    <sheetView showGridLines="0" zoomScaleNormal="100" workbookViewId="0">
      <pane ySplit="9" topLeftCell="A10" activePane="bottomLeft" state="frozen"/>
      <selection pane="bottomLeft" activeCell="F7" sqref="F7"/>
    </sheetView>
  </sheetViews>
  <sheetFormatPr baseColWidth="10" defaultColWidth="11.42578125" defaultRowHeight="15" x14ac:dyDescent="0.25"/>
  <cols>
    <col min="1" max="1" width="0.42578125" style="7" customWidth="1"/>
    <col min="2" max="2" width="12.7109375" style="6" customWidth="1"/>
    <col min="3" max="3" width="60.7109375" style="7" customWidth="1"/>
    <col min="4" max="4" width="2.7109375" style="7" customWidth="1"/>
    <col min="5" max="5" width="18.7109375" style="7" customWidth="1"/>
    <col min="6" max="6" width="60.7109375" style="7" customWidth="1"/>
    <col min="7" max="16384" width="11.42578125" style="7"/>
  </cols>
  <sheetData>
    <row r="1" spans="2:6" ht="2.25" customHeight="1" thickBot="1" x14ac:dyDescent="0.3"/>
    <row r="2" spans="2:6" ht="18.75" customHeight="1" thickBot="1" x14ac:dyDescent="0.3">
      <c r="B2" s="210" t="s">
        <v>111</v>
      </c>
      <c r="C2" s="211"/>
      <c r="D2" s="211"/>
      <c r="E2" s="211"/>
      <c r="F2" s="212"/>
    </row>
    <row r="3" spans="2:6" s="5" customFormat="1" ht="15" customHeight="1" thickBot="1" x14ac:dyDescent="0.3">
      <c r="B3" s="14"/>
      <c r="C3" s="14"/>
      <c r="D3" s="14"/>
      <c r="E3" s="14"/>
      <c r="F3" s="14"/>
    </row>
    <row r="4" spans="2:6" s="5" customFormat="1" ht="18.75" customHeight="1" x14ac:dyDescent="0.25">
      <c r="B4" s="15" t="s">
        <v>53</v>
      </c>
      <c r="C4" s="54"/>
      <c r="D4" s="14"/>
      <c r="E4" s="15" t="s">
        <v>57</v>
      </c>
      <c r="F4" s="56"/>
    </row>
    <row r="5" spans="2:6" s="5" customFormat="1" ht="18.75" customHeight="1" thickBot="1" x14ac:dyDescent="0.3">
      <c r="B5" s="16" t="s">
        <v>54</v>
      </c>
      <c r="C5" s="55"/>
      <c r="D5" s="14"/>
      <c r="E5" s="17" t="s">
        <v>55</v>
      </c>
      <c r="F5" s="57"/>
    </row>
    <row r="6" spans="2:6" s="5" customFormat="1" ht="15" customHeight="1" thickBot="1" x14ac:dyDescent="0.3">
      <c r="B6" s="18"/>
      <c r="C6" s="14"/>
      <c r="D6" s="14"/>
      <c r="E6" s="18"/>
      <c r="F6" s="14"/>
    </row>
    <row r="7" spans="2:6" s="5" customFormat="1" ht="18.75" customHeight="1" thickBot="1" x14ac:dyDescent="0.3">
      <c r="B7" s="19" t="s">
        <v>61</v>
      </c>
      <c r="C7" s="58" t="s">
        <v>69</v>
      </c>
      <c r="D7" s="14"/>
      <c r="E7" s="18"/>
      <c r="F7" s="14"/>
    </row>
    <row r="8" spans="2:6" ht="15" customHeight="1" thickBot="1" x14ac:dyDescent="0.3">
      <c r="B8" s="20"/>
      <c r="C8" s="21"/>
      <c r="D8" s="21"/>
      <c r="E8" s="21"/>
      <c r="F8" s="21"/>
    </row>
    <row r="9" spans="2:6" ht="75" customHeight="1" thickBot="1" x14ac:dyDescent="0.3">
      <c r="B9" s="22"/>
      <c r="C9" s="23" t="s">
        <v>2</v>
      </c>
      <c r="D9" s="53"/>
      <c r="E9" s="24" t="s">
        <v>56</v>
      </c>
      <c r="F9" s="25" t="s">
        <v>4</v>
      </c>
    </row>
    <row r="10" spans="2:6" ht="7.5" customHeight="1" thickTop="1" x14ac:dyDescent="0.25">
      <c r="B10" s="30"/>
      <c r="C10" s="31"/>
      <c r="D10" s="32"/>
      <c r="E10" s="32"/>
      <c r="F10" s="42"/>
    </row>
    <row r="11" spans="2:6" ht="18.75" customHeight="1" x14ac:dyDescent="0.25">
      <c r="B11" s="26" t="s">
        <v>5</v>
      </c>
      <c r="C11" s="27" t="s">
        <v>0</v>
      </c>
      <c r="D11" s="33"/>
      <c r="E11" s="1">
        <v>365</v>
      </c>
      <c r="F11" s="43"/>
    </row>
    <row r="12" spans="2:6" ht="7.5" customHeight="1" x14ac:dyDescent="0.25">
      <c r="B12" s="28"/>
      <c r="C12" s="29"/>
      <c r="D12" s="34"/>
      <c r="E12" s="34"/>
      <c r="F12" s="43"/>
    </row>
    <row r="13" spans="2:6" ht="18.75" customHeight="1" x14ac:dyDescent="0.25">
      <c r="B13" s="28"/>
      <c r="C13" s="27" t="s">
        <v>8</v>
      </c>
      <c r="D13" s="33"/>
      <c r="E13" s="34"/>
      <c r="F13" s="43"/>
    </row>
    <row r="14" spans="2:6" ht="18.75" customHeight="1" x14ac:dyDescent="0.25">
      <c r="B14" s="28" t="s">
        <v>21</v>
      </c>
      <c r="C14" s="29" t="s">
        <v>7</v>
      </c>
      <c r="D14" s="34"/>
      <c r="E14" s="4">
        <v>104</v>
      </c>
      <c r="F14" s="43" t="s">
        <v>66</v>
      </c>
    </row>
    <row r="15" spans="2:6" ht="18.75" customHeight="1" x14ac:dyDescent="0.25">
      <c r="B15" s="28" t="s">
        <v>22</v>
      </c>
      <c r="C15" s="29" t="s">
        <v>1</v>
      </c>
      <c r="D15" s="34"/>
      <c r="E15" s="4">
        <v>10.7</v>
      </c>
      <c r="F15" s="43" t="s">
        <v>66</v>
      </c>
    </row>
    <row r="16" spans="2:6" ht="7.5" customHeight="1" x14ac:dyDescent="0.25">
      <c r="B16" s="28"/>
      <c r="C16" s="29"/>
      <c r="D16" s="34"/>
      <c r="E16" s="34"/>
      <c r="F16" s="43"/>
    </row>
    <row r="17" spans="2:6" ht="18.75" customHeight="1" x14ac:dyDescent="0.25">
      <c r="B17" s="28" t="s">
        <v>9</v>
      </c>
      <c r="C17" s="27" t="s">
        <v>96</v>
      </c>
      <c r="D17" s="33"/>
      <c r="E17" s="1">
        <f>E11-SUM(E14:E15)</f>
        <v>250.3</v>
      </c>
      <c r="F17" s="43"/>
    </row>
    <row r="18" spans="2:6" ht="7.5" customHeight="1" x14ac:dyDescent="0.25">
      <c r="B18" s="28"/>
      <c r="C18" s="29"/>
      <c r="D18" s="34"/>
      <c r="E18" s="34"/>
      <c r="F18" s="43"/>
    </row>
    <row r="19" spans="2:6" ht="18.75" customHeight="1" x14ac:dyDescent="0.25">
      <c r="B19" s="28"/>
      <c r="C19" s="27" t="s">
        <v>10</v>
      </c>
      <c r="D19" s="33"/>
      <c r="E19" s="34"/>
      <c r="F19" s="43"/>
    </row>
    <row r="20" spans="2:6" ht="18.75" customHeight="1" x14ac:dyDescent="0.25">
      <c r="B20" s="28" t="s">
        <v>23</v>
      </c>
      <c r="C20" s="29" t="s">
        <v>3</v>
      </c>
      <c r="D20" s="34"/>
      <c r="E20" s="4">
        <v>15.48</v>
      </c>
      <c r="F20" s="43" t="s">
        <v>66</v>
      </c>
    </row>
    <row r="21" spans="2:6" ht="30" customHeight="1" x14ac:dyDescent="0.25">
      <c r="B21" s="28" t="s">
        <v>24</v>
      </c>
      <c r="C21" s="29" t="s">
        <v>13</v>
      </c>
      <c r="D21" s="34"/>
      <c r="E21" s="59">
        <v>30</v>
      </c>
      <c r="F21" s="44" t="s">
        <v>59</v>
      </c>
    </row>
    <row r="22" spans="2:6" ht="18.75" customHeight="1" x14ac:dyDescent="0.25">
      <c r="B22" s="28" t="s">
        <v>25</v>
      </c>
      <c r="C22" s="35" t="s">
        <v>67</v>
      </c>
      <c r="D22" s="34"/>
      <c r="E22" s="4">
        <v>1.75</v>
      </c>
      <c r="F22" s="45" t="s">
        <v>66</v>
      </c>
    </row>
    <row r="23" spans="2:6" ht="7.5" customHeight="1" x14ac:dyDescent="0.25">
      <c r="B23" s="28"/>
      <c r="C23" s="29"/>
      <c r="D23" s="34"/>
      <c r="E23" s="34"/>
      <c r="F23" s="43"/>
    </row>
    <row r="24" spans="2:6" ht="18.75" customHeight="1" x14ac:dyDescent="0.25">
      <c r="B24" s="26" t="s">
        <v>11</v>
      </c>
      <c r="C24" s="27" t="s">
        <v>94</v>
      </c>
      <c r="D24" s="33"/>
      <c r="E24" s="1">
        <f>E17-SUM(E20:E22)</f>
        <v>203.07</v>
      </c>
      <c r="F24" s="43"/>
    </row>
    <row r="25" spans="2:6" ht="7.5" customHeight="1" x14ac:dyDescent="0.25">
      <c r="B25" s="28"/>
      <c r="C25" s="29"/>
      <c r="D25" s="34"/>
      <c r="E25" s="34"/>
      <c r="F25" s="43"/>
    </row>
    <row r="26" spans="2:6" ht="30" customHeight="1" x14ac:dyDescent="0.25">
      <c r="B26" s="28" t="s">
        <v>12</v>
      </c>
      <c r="C26" s="29" t="s">
        <v>16</v>
      </c>
      <c r="D26" s="34"/>
      <c r="E26" s="59">
        <v>39</v>
      </c>
      <c r="F26" s="44" t="s">
        <v>60</v>
      </c>
    </row>
    <row r="27" spans="2:6" ht="7.5" customHeight="1" x14ac:dyDescent="0.25">
      <c r="B27" s="28"/>
      <c r="C27" s="29"/>
      <c r="D27" s="34"/>
      <c r="E27" s="34"/>
      <c r="F27" s="43"/>
    </row>
    <row r="28" spans="2:6" ht="18.75" customHeight="1" x14ac:dyDescent="0.25">
      <c r="B28" s="26" t="s">
        <v>14</v>
      </c>
      <c r="C28" s="27" t="s">
        <v>95</v>
      </c>
      <c r="D28" s="33"/>
      <c r="E28" s="1">
        <f>ROUND(E24*E26/5,0)</f>
        <v>1584</v>
      </c>
      <c r="F28" s="43"/>
    </row>
    <row r="29" spans="2:6" ht="7.5" customHeight="1" x14ac:dyDescent="0.25">
      <c r="B29" s="28"/>
      <c r="C29" s="29"/>
      <c r="D29" s="34"/>
      <c r="E29" s="34"/>
      <c r="F29" s="43"/>
    </row>
    <row r="30" spans="2:6" ht="18.75" customHeight="1" x14ac:dyDescent="0.25">
      <c r="B30" s="28"/>
      <c r="C30" s="27" t="s">
        <v>8</v>
      </c>
      <c r="D30" s="33"/>
      <c r="E30" s="34"/>
      <c r="F30" s="43"/>
    </row>
    <row r="31" spans="2:6" ht="18.75" customHeight="1" x14ac:dyDescent="0.25">
      <c r="B31" s="47" t="s">
        <v>26</v>
      </c>
      <c r="C31" s="49" t="s">
        <v>75</v>
      </c>
      <c r="D31" s="36"/>
      <c r="E31" s="60">
        <f>Minderzeiten!F11</f>
        <v>0</v>
      </c>
      <c r="F31" s="45" t="s">
        <v>145</v>
      </c>
    </row>
    <row r="32" spans="2:6" ht="18.75" customHeight="1" x14ac:dyDescent="0.25">
      <c r="B32" s="28"/>
      <c r="C32" s="49" t="s">
        <v>76</v>
      </c>
      <c r="D32" s="36"/>
      <c r="E32" s="48">
        <f>E28*E31</f>
        <v>0</v>
      </c>
      <c r="F32" s="43"/>
    </row>
    <row r="33" spans="2:6" ht="18.75" customHeight="1" x14ac:dyDescent="0.25">
      <c r="B33" s="28" t="s">
        <v>27</v>
      </c>
      <c r="C33" s="50" t="s">
        <v>18</v>
      </c>
      <c r="D33" s="34"/>
      <c r="E33" s="60">
        <f>Minderzeiten!F19</f>
        <v>0</v>
      </c>
      <c r="F33" s="43" t="s">
        <v>145</v>
      </c>
    </row>
    <row r="34" spans="2:6" ht="18.75" customHeight="1" x14ac:dyDescent="0.25">
      <c r="B34" s="28"/>
      <c r="C34" s="50" t="s">
        <v>19</v>
      </c>
      <c r="D34" s="34"/>
      <c r="E34" s="48">
        <f>E28*E33</f>
        <v>0</v>
      </c>
      <c r="F34" s="43"/>
    </row>
    <row r="35" spans="2:6" ht="18.75" customHeight="1" x14ac:dyDescent="0.25">
      <c r="B35" s="28" t="s">
        <v>28</v>
      </c>
      <c r="C35" s="50" t="s">
        <v>77</v>
      </c>
      <c r="D35" s="34"/>
      <c r="E35" s="61">
        <f>Minderzeiten!F22</f>
        <v>0</v>
      </c>
      <c r="F35" s="52" t="s">
        <v>145</v>
      </c>
    </row>
    <row r="36" spans="2:6" ht="18.75" customHeight="1" x14ac:dyDescent="0.25">
      <c r="B36" s="28"/>
      <c r="C36" s="50" t="s">
        <v>78</v>
      </c>
      <c r="D36" s="34"/>
      <c r="E36" s="4">
        <f>E28*E35</f>
        <v>0</v>
      </c>
      <c r="F36" s="52"/>
    </row>
    <row r="37" spans="2:6" ht="7.5" customHeight="1" x14ac:dyDescent="0.25">
      <c r="B37" s="28"/>
      <c r="C37" s="29"/>
      <c r="D37" s="34"/>
      <c r="E37" s="34"/>
      <c r="F37" s="43"/>
    </row>
    <row r="38" spans="2:6" ht="18.75" customHeight="1" x14ac:dyDescent="0.25">
      <c r="B38" s="26" t="s">
        <v>15</v>
      </c>
      <c r="C38" s="27" t="s">
        <v>93</v>
      </c>
      <c r="D38" s="33"/>
      <c r="E38" s="1">
        <f>E28-SUM(E32,E34,E36)</f>
        <v>1584</v>
      </c>
      <c r="F38" s="43"/>
    </row>
    <row r="39" spans="2:6" ht="7.5" customHeight="1" x14ac:dyDescent="0.25">
      <c r="B39" s="28"/>
      <c r="C39" s="29"/>
      <c r="D39" s="34"/>
      <c r="E39" s="34"/>
      <c r="F39" s="43"/>
    </row>
    <row r="40" spans="2:6" ht="30" customHeight="1" x14ac:dyDescent="0.25">
      <c r="B40" s="26" t="s">
        <v>17</v>
      </c>
      <c r="C40" s="37" t="s">
        <v>112</v>
      </c>
      <c r="D40" s="33"/>
      <c r="E40" s="1">
        <f>E26*365/7</f>
        <v>2033.5714285714287</v>
      </c>
      <c r="F40" s="43" t="s">
        <v>89</v>
      </c>
    </row>
    <row r="41" spans="2:6" ht="7.5" customHeight="1" x14ac:dyDescent="0.25">
      <c r="B41" s="28"/>
      <c r="C41" s="29"/>
      <c r="D41" s="34"/>
      <c r="E41" s="34"/>
      <c r="F41" s="43"/>
    </row>
    <row r="42" spans="2:6" ht="30" customHeight="1" x14ac:dyDescent="0.25">
      <c r="B42" s="26" t="s">
        <v>20</v>
      </c>
      <c r="C42" s="37" t="s">
        <v>113</v>
      </c>
      <c r="D42" s="38"/>
      <c r="E42" s="2">
        <f>E38/E40</f>
        <v>0.77892518440463643</v>
      </c>
      <c r="F42" s="43" t="s">
        <v>89</v>
      </c>
    </row>
    <row r="43" spans="2:6" ht="8.25" customHeight="1" x14ac:dyDescent="0.25">
      <c r="B43" s="26"/>
      <c r="C43" s="37"/>
      <c r="D43" s="38"/>
      <c r="E43" s="2"/>
      <c r="F43" s="43"/>
    </row>
    <row r="44" spans="2:6" ht="60" customHeight="1" x14ac:dyDescent="0.25">
      <c r="B44" s="26" t="s">
        <v>83</v>
      </c>
      <c r="C44" s="51" t="s">
        <v>91</v>
      </c>
      <c r="D44" s="38"/>
      <c r="E44" s="62">
        <f>Personalübersicht!E72</f>
        <v>0</v>
      </c>
      <c r="F44" s="44" t="s">
        <v>109</v>
      </c>
    </row>
    <row r="45" spans="2:6" ht="7.5" customHeight="1" thickBot="1" x14ac:dyDescent="0.3">
      <c r="B45" s="39"/>
      <c r="C45" s="40"/>
      <c r="D45" s="41"/>
      <c r="E45" s="41"/>
      <c r="F45" s="46"/>
    </row>
    <row r="46" spans="2:6" s="3" customFormat="1" ht="18.75" customHeight="1" x14ac:dyDescent="0.25">
      <c r="B46" s="8"/>
      <c r="E46" s="9"/>
    </row>
  </sheetData>
  <sheetProtection algorithmName="SHA-512" hashValue="as7FvapmdASic0zW2qxj3vgcc0/NwcM2h4c+aNEMHPQiwjOF6OEQo6hQlaBGlRrVamoQSlePXVcTP9voRQh/mQ==" saltValue="AIvIfe/GWw4uzasK247LSw==" spinCount="100000" sheet="1" objects="1" scenarios="1"/>
  <mergeCells count="1">
    <mergeCell ref="B2:F2"/>
  </mergeCells>
  <pageMargins left="0.78740157480314965" right="0.39370078740157483" top="0.78740157480314965" bottom="0.39370078740157483" header="0.31496062992125984" footer="0.31496062992125984"/>
  <pageSetup paperSize="9" scale="58" orientation="portrait" r:id="rId1"/>
  <ignoredErrors>
    <ignoredError sqref="E31:E44" unlockedFormula="1"/>
  </ignoredErrors>
  <extLst>
    <ext xmlns:x14="http://schemas.microsoft.com/office/spreadsheetml/2009/9/main" uri="{CCE6A557-97BC-4b89-ADB6-D9C93CAAB3DF}">
      <x14:dataValidations xmlns:xm="http://schemas.microsoft.com/office/excel/2006/main" count="1">
        <x14:dataValidation type="list" allowBlank="1" showInputMessage="1">
          <x14:formula1>
            <xm:f>Personalqualifikation!$B$3:$B$4</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32"/>
  <sheetViews>
    <sheetView showGridLines="0" zoomScaleNormal="100" workbookViewId="0">
      <pane ySplit="4" topLeftCell="A5" activePane="bottomLeft" state="frozen"/>
      <selection pane="bottomLeft"/>
    </sheetView>
  </sheetViews>
  <sheetFormatPr baseColWidth="10" defaultColWidth="11.42578125" defaultRowHeight="15" x14ac:dyDescent="0.25"/>
  <cols>
    <col min="1" max="1" width="0.42578125" style="84" customWidth="1"/>
    <col min="2" max="2" width="40.7109375" style="84" customWidth="1"/>
    <col min="3" max="6" width="7.7109375" style="85" customWidth="1"/>
    <col min="7" max="7" width="84.7109375" style="84" customWidth="1"/>
    <col min="8" max="16384" width="11.42578125" style="84"/>
  </cols>
  <sheetData>
    <row r="1" spans="2:7" ht="2.25" customHeight="1" thickBot="1" x14ac:dyDescent="0.3"/>
    <row r="2" spans="2:7" ht="18.75" customHeight="1" thickBot="1" x14ac:dyDescent="0.3">
      <c r="B2" s="222" t="s">
        <v>148</v>
      </c>
      <c r="C2" s="223"/>
      <c r="D2" s="223"/>
      <c r="E2" s="223"/>
      <c r="F2" s="223"/>
      <c r="G2" s="224"/>
    </row>
    <row r="3" spans="2:7" ht="15" customHeight="1" thickBot="1" x14ac:dyDescent="0.3"/>
    <row r="4" spans="2:7" ht="45.75" thickBot="1" x14ac:dyDescent="0.3">
      <c r="B4" s="86"/>
      <c r="C4" s="87" t="s">
        <v>122</v>
      </c>
      <c r="D4" s="88" t="s">
        <v>123</v>
      </c>
      <c r="E4" s="88" t="s">
        <v>124</v>
      </c>
      <c r="F4" s="88" t="s">
        <v>125</v>
      </c>
      <c r="G4" s="89" t="s">
        <v>103</v>
      </c>
    </row>
    <row r="5" spans="2:7" ht="30" customHeight="1" thickTop="1" thickBot="1" x14ac:dyDescent="0.3">
      <c r="B5" s="216" t="s">
        <v>126</v>
      </c>
      <c r="C5" s="217"/>
      <c r="D5" s="217"/>
      <c r="E5" s="217"/>
      <c r="F5" s="217"/>
      <c r="G5" s="218"/>
    </row>
    <row r="6" spans="2:7" ht="30.75" thickTop="1" x14ac:dyDescent="0.25">
      <c r="B6" s="90" t="s">
        <v>127</v>
      </c>
      <c r="C6" s="91"/>
      <c r="D6" s="63"/>
      <c r="E6" s="91"/>
      <c r="F6" s="66">
        <f>D6/$C$30</f>
        <v>0</v>
      </c>
      <c r="G6" s="92" t="s">
        <v>137</v>
      </c>
    </row>
    <row r="7" spans="2:7" ht="60" x14ac:dyDescent="0.25">
      <c r="B7" s="93" t="s">
        <v>140</v>
      </c>
      <c r="C7" s="94"/>
      <c r="D7" s="64"/>
      <c r="E7" s="94"/>
      <c r="F7" s="67">
        <f>D7/$C$30</f>
        <v>0</v>
      </c>
      <c r="G7" s="95" t="s">
        <v>150</v>
      </c>
    </row>
    <row r="8" spans="2:7" ht="30" x14ac:dyDescent="0.25">
      <c r="B8" s="93" t="s">
        <v>152</v>
      </c>
      <c r="C8" s="94"/>
      <c r="D8" s="64"/>
      <c r="E8" s="94"/>
      <c r="F8" s="67">
        <f>D8/$C$30</f>
        <v>0</v>
      </c>
      <c r="G8" s="95" t="s">
        <v>138</v>
      </c>
    </row>
    <row r="9" spans="2:7" ht="45" x14ac:dyDescent="0.25">
      <c r="B9" s="93" t="s">
        <v>128</v>
      </c>
      <c r="C9" s="94"/>
      <c r="D9" s="64"/>
      <c r="E9" s="94"/>
      <c r="F9" s="67">
        <f>D9/$C$30</f>
        <v>0</v>
      </c>
      <c r="G9" s="95" t="s">
        <v>151</v>
      </c>
    </row>
    <row r="10" spans="2:7" ht="30.75" thickBot="1" x14ac:dyDescent="0.3">
      <c r="B10" s="96" t="s">
        <v>129</v>
      </c>
      <c r="C10" s="97"/>
      <c r="D10" s="65"/>
      <c r="E10" s="97"/>
      <c r="F10" s="68">
        <f>D10/$C$30</f>
        <v>0</v>
      </c>
      <c r="G10" s="98" t="s">
        <v>139</v>
      </c>
    </row>
    <row r="11" spans="2:7" ht="30" customHeight="1" thickTop="1" thickBot="1" x14ac:dyDescent="0.3">
      <c r="B11" s="99" t="s">
        <v>130</v>
      </c>
      <c r="C11" s="100"/>
      <c r="D11" s="100">
        <f>SUM(D6:D10)</f>
        <v>0</v>
      </c>
      <c r="E11" s="100"/>
      <c r="F11" s="101">
        <f t="shared" ref="F11" si="0">SUM(F6:F10)</f>
        <v>0</v>
      </c>
      <c r="G11" s="102"/>
    </row>
    <row r="12" spans="2:7" ht="30" customHeight="1" thickTop="1" thickBot="1" x14ac:dyDescent="0.3">
      <c r="B12" s="219" t="s">
        <v>131</v>
      </c>
      <c r="C12" s="220"/>
      <c r="D12" s="220"/>
      <c r="E12" s="220"/>
      <c r="F12" s="220"/>
      <c r="G12" s="221"/>
    </row>
    <row r="13" spans="2:7" ht="15.75" thickTop="1" x14ac:dyDescent="0.25">
      <c r="B13" s="90" t="s">
        <v>141</v>
      </c>
      <c r="C13" s="91"/>
      <c r="D13" s="63"/>
      <c r="E13" s="91"/>
      <c r="F13" s="66">
        <f t="shared" ref="F13:F18" si="1">D13/$C$30</f>
        <v>0</v>
      </c>
      <c r="G13" s="92" t="s">
        <v>153</v>
      </c>
    </row>
    <row r="14" spans="2:7" ht="90" x14ac:dyDescent="0.25">
      <c r="B14" s="93" t="s">
        <v>132</v>
      </c>
      <c r="C14" s="94"/>
      <c r="D14" s="64"/>
      <c r="E14" s="94"/>
      <c r="F14" s="67">
        <f t="shared" si="1"/>
        <v>0</v>
      </c>
      <c r="G14" s="95" t="s">
        <v>154</v>
      </c>
    </row>
    <row r="15" spans="2:7" ht="30" x14ac:dyDescent="0.25">
      <c r="B15" s="93" t="s">
        <v>133</v>
      </c>
      <c r="C15" s="94"/>
      <c r="D15" s="64"/>
      <c r="E15" s="94"/>
      <c r="F15" s="67">
        <f t="shared" si="1"/>
        <v>0</v>
      </c>
      <c r="G15" s="95" t="s">
        <v>155</v>
      </c>
    </row>
    <row r="16" spans="2:7" ht="60" x14ac:dyDescent="0.25">
      <c r="B16" s="93" t="s">
        <v>146</v>
      </c>
      <c r="C16" s="64"/>
      <c r="D16" s="103">
        <f>ROUND(C16/5*D32/60,1)</f>
        <v>0</v>
      </c>
      <c r="E16" s="94"/>
      <c r="F16" s="67">
        <f t="shared" si="1"/>
        <v>0</v>
      </c>
      <c r="G16" s="95" t="s">
        <v>142</v>
      </c>
    </row>
    <row r="17" spans="2:7" ht="75" x14ac:dyDescent="0.25">
      <c r="B17" s="93" t="s">
        <v>134</v>
      </c>
      <c r="C17" s="94"/>
      <c r="D17" s="64"/>
      <c r="E17" s="94"/>
      <c r="F17" s="67">
        <f t="shared" si="1"/>
        <v>0</v>
      </c>
      <c r="G17" s="95" t="s">
        <v>143</v>
      </c>
    </row>
    <row r="18" spans="2:7" s="108" customFormat="1" ht="60.75" thickBot="1" x14ac:dyDescent="0.3">
      <c r="B18" s="104" t="s">
        <v>147</v>
      </c>
      <c r="C18" s="70"/>
      <c r="D18" s="105">
        <f>ROUND(C18/5*D32/60,1)</f>
        <v>0</v>
      </c>
      <c r="E18" s="106"/>
      <c r="F18" s="69">
        <f t="shared" si="1"/>
        <v>0</v>
      </c>
      <c r="G18" s="107" t="s">
        <v>149</v>
      </c>
    </row>
    <row r="19" spans="2:7" ht="30" customHeight="1" thickTop="1" thickBot="1" x14ac:dyDescent="0.3">
      <c r="B19" s="99" t="s">
        <v>130</v>
      </c>
      <c r="C19" s="100"/>
      <c r="D19" s="100">
        <f>SUM(D13:D18)</f>
        <v>0</v>
      </c>
      <c r="E19" s="100"/>
      <c r="F19" s="101">
        <f>SUM(F13:F18)</f>
        <v>0</v>
      </c>
      <c r="G19" s="102"/>
    </row>
    <row r="20" spans="2:7" ht="30" customHeight="1" thickTop="1" thickBot="1" x14ac:dyDescent="0.3">
      <c r="B20" s="219" t="s">
        <v>135</v>
      </c>
      <c r="C20" s="220"/>
      <c r="D20" s="220"/>
      <c r="E20" s="220"/>
      <c r="F20" s="220"/>
      <c r="G20" s="221"/>
    </row>
    <row r="21" spans="2:7" ht="151.5" thickTop="1" thickBot="1" x14ac:dyDescent="0.3">
      <c r="B21" s="109" t="s">
        <v>144</v>
      </c>
      <c r="C21" s="110"/>
      <c r="D21" s="110"/>
      <c r="E21" s="111">
        <f>ROUND(D32*F21,1)</f>
        <v>0</v>
      </c>
      <c r="F21" s="71"/>
      <c r="G21" s="112" t="s">
        <v>156</v>
      </c>
    </row>
    <row r="22" spans="2:7" ht="30" customHeight="1" thickTop="1" thickBot="1" x14ac:dyDescent="0.3">
      <c r="B22" s="113" t="s">
        <v>130</v>
      </c>
      <c r="C22" s="114"/>
      <c r="D22" s="114"/>
      <c r="E22" s="114">
        <f>SUM(E21)</f>
        <v>0</v>
      </c>
      <c r="F22" s="115">
        <f>SUM(F21)</f>
        <v>0</v>
      </c>
      <c r="G22" s="116"/>
    </row>
    <row r="23" spans="2:7" ht="30" customHeight="1" thickTop="1" thickBot="1" x14ac:dyDescent="0.3">
      <c r="B23" s="117" t="s">
        <v>136</v>
      </c>
      <c r="C23" s="118"/>
      <c r="D23" s="118">
        <f>SUM(D11,D19)</f>
        <v>0</v>
      </c>
      <c r="E23" s="118"/>
      <c r="F23" s="119">
        <f>SUM(F11,F19,F22)</f>
        <v>0</v>
      </c>
      <c r="G23" s="120"/>
    </row>
    <row r="24" spans="2:7" ht="15.75" thickBot="1" x14ac:dyDescent="0.3"/>
    <row r="25" spans="2:7" ht="18.75" customHeight="1" thickBot="1" x14ac:dyDescent="0.3">
      <c r="B25" s="213" t="s">
        <v>115</v>
      </c>
      <c r="C25" s="214"/>
      <c r="D25" s="215"/>
      <c r="E25" s="121"/>
    </row>
    <row r="26" spans="2:7" ht="18.75" customHeight="1" thickBot="1" x14ac:dyDescent="0.3">
      <c r="B26" s="122"/>
      <c r="C26" s="123" t="s">
        <v>116</v>
      </c>
      <c r="D26" s="124" t="s">
        <v>117</v>
      </c>
      <c r="E26" s="121"/>
    </row>
    <row r="27" spans="2:7" ht="18.75" customHeight="1" thickTop="1" x14ac:dyDescent="0.25">
      <c r="B27" s="125" t="s">
        <v>159</v>
      </c>
      <c r="C27" s="126">
        <f>Nettoarbeitsstunden!E28</f>
        <v>1584</v>
      </c>
      <c r="D27" s="127">
        <f>Nettoarbeitsstunden!E24</f>
        <v>203.07</v>
      </c>
      <c r="E27" s="84"/>
    </row>
    <row r="28" spans="2:7" ht="18.75" customHeight="1" thickBot="1" x14ac:dyDescent="0.3">
      <c r="B28" s="128" t="s">
        <v>118</v>
      </c>
      <c r="C28" s="129">
        <f>ROUND(C27/D32,1)</f>
        <v>8.3000000000000007</v>
      </c>
      <c r="D28" s="130"/>
      <c r="E28" s="84"/>
    </row>
    <row r="29" spans="2:7" ht="18.75" customHeight="1" thickTop="1" x14ac:dyDescent="0.25">
      <c r="B29" s="125" t="s">
        <v>119</v>
      </c>
      <c r="C29" s="208">
        <v>30</v>
      </c>
      <c r="D29" s="131"/>
      <c r="E29" s="84"/>
    </row>
    <row r="30" spans="2:7" ht="18.75" customHeight="1" x14ac:dyDescent="0.25">
      <c r="B30" s="125" t="s">
        <v>120</v>
      </c>
      <c r="C30" s="132">
        <f>ROUND(C27/Nettoarbeitsstunden!E26*C29,0)</f>
        <v>1218</v>
      </c>
      <c r="D30" s="127">
        <f>Nettoarbeitsstunden!E24</f>
        <v>203.07</v>
      </c>
      <c r="E30" s="84"/>
    </row>
    <row r="31" spans="2:7" ht="18.75" customHeight="1" thickBot="1" x14ac:dyDescent="0.3">
      <c r="B31" s="128" t="s">
        <v>118</v>
      </c>
      <c r="C31" s="129">
        <f>ROUND(C30/D32,1)</f>
        <v>6.4</v>
      </c>
      <c r="D31" s="130"/>
      <c r="E31" s="84"/>
    </row>
    <row r="32" spans="2:7" ht="18.75" customHeight="1" thickTop="1" thickBot="1" x14ac:dyDescent="0.3">
      <c r="B32" s="133" t="s">
        <v>121</v>
      </c>
      <c r="C32" s="134"/>
      <c r="D32" s="209">
        <v>190</v>
      </c>
      <c r="E32" s="84"/>
    </row>
  </sheetData>
  <sheetProtection algorithmName="SHA-512" hashValue="m9ETK329BLS3fNjCniePecyb2bTVEmkesDd6R/T8MHLgnEsSqGNe7pWzQbIFM8tfslhIaVm+KWyQ0Vm95hdfrQ==" saltValue="JxerLSey5Hyin9vCCfirxQ==" spinCount="100000" sheet="1" objects="1" scenarios="1"/>
  <mergeCells count="5">
    <mergeCell ref="B25:D25"/>
    <mergeCell ref="B5:G5"/>
    <mergeCell ref="B12:G12"/>
    <mergeCell ref="B20:G20"/>
    <mergeCell ref="B2:G2"/>
  </mergeCells>
  <pageMargins left="0.70866141732283472" right="0.31496062992125984" top="0.78740157480314965" bottom="0.39370078740157483" header="0.31496062992125984" footer="0.31496062992125984"/>
  <pageSetup paperSize="9" scale="59" fitToHeight="0" orientation="portrait" r:id="rId1"/>
  <ignoredErrors>
    <ignoredError sqref="C27:C28 C30:C31 D27 D30 F6:F10 F13:F18"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71"/>
  <sheetViews>
    <sheetView showGridLines="0" zoomScaleNormal="100" workbookViewId="0">
      <pane ySplit="9" topLeftCell="A10" activePane="bottomLeft" state="frozen"/>
      <selection pane="bottomLeft"/>
    </sheetView>
  </sheetViews>
  <sheetFormatPr baseColWidth="10" defaultColWidth="11.42578125" defaultRowHeight="15" x14ac:dyDescent="0.25"/>
  <cols>
    <col min="1" max="1" width="0.42578125" style="136" customWidth="1"/>
    <col min="2" max="2" width="12.7109375" style="135" customWidth="1"/>
    <col min="3" max="3" width="60.7109375" style="136" customWidth="1"/>
    <col min="4" max="4" width="2.7109375" style="136" customWidth="1"/>
    <col min="5" max="5" width="18.7109375" style="136" customWidth="1"/>
    <col min="6" max="6" width="60.7109375" style="136" customWidth="1"/>
    <col min="7" max="16384" width="11.42578125" style="136"/>
  </cols>
  <sheetData>
    <row r="1" spans="2:7" ht="2.25" customHeight="1" thickBot="1" x14ac:dyDescent="0.3"/>
    <row r="2" spans="2:7" ht="18.75" customHeight="1" thickBot="1" x14ac:dyDescent="0.3">
      <c r="B2" s="222" t="s">
        <v>58</v>
      </c>
      <c r="C2" s="223"/>
      <c r="D2" s="223"/>
      <c r="E2" s="223"/>
      <c r="F2" s="224"/>
    </row>
    <row r="3" spans="2:7" s="139" customFormat="1" ht="15" customHeight="1" thickBot="1" x14ac:dyDescent="0.3">
      <c r="B3" s="137"/>
      <c r="C3" s="137"/>
      <c r="D3" s="137"/>
      <c r="E3" s="137"/>
      <c r="F3" s="137"/>
      <c r="G3" s="138"/>
    </row>
    <row r="4" spans="2:7" s="139" customFormat="1" ht="18.75" customHeight="1" x14ac:dyDescent="0.25">
      <c r="B4" s="140" t="s">
        <v>53</v>
      </c>
      <c r="C4" s="141" t="str">
        <f>IF(Nettoarbeitsstunden!C4=0,"",Nettoarbeitsstunden!C4)</f>
        <v/>
      </c>
      <c r="D4" s="137"/>
      <c r="E4" s="140" t="s">
        <v>57</v>
      </c>
      <c r="F4" s="142" t="str">
        <f>IF(Nettoarbeitsstunden!F4=0,"",Nettoarbeitsstunden!F4)</f>
        <v/>
      </c>
    </row>
    <row r="5" spans="2:7" s="139" customFormat="1" ht="18.75" customHeight="1" thickBot="1" x14ac:dyDescent="0.3">
      <c r="B5" s="143" t="s">
        <v>54</v>
      </c>
      <c r="C5" s="144" t="str">
        <f>IF(Nettoarbeitsstunden!C5=0,"",Nettoarbeitsstunden!C5)</f>
        <v/>
      </c>
      <c r="D5" s="137"/>
      <c r="E5" s="145" t="s">
        <v>55</v>
      </c>
      <c r="F5" s="146" t="str">
        <f>IF(Nettoarbeitsstunden!F5=0,"",Nettoarbeitsstunden!F5)</f>
        <v/>
      </c>
    </row>
    <row r="6" spans="2:7" s="139" customFormat="1" ht="15" customHeight="1" thickBot="1" x14ac:dyDescent="0.3">
      <c r="B6" s="147"/>
      <c r="C6" s="137"/>
      <c r="D6" s="137"/>
      <c r="E6" s="147"/>
      <c r="F6" s="137"/>
    </row>
    <row r="7" spans="2:7" s="139" customFormat="1" ht="18.75" customHeight="1" thickBot="1" x14ac:dyDescent="0.3">
      <c r="B7" s="148" t="s">
        <v>61</v>
      </c>
      <c r="C7" s="149" t="str">
        <f>Nettoarbeitsstunden!C7</f>
        <v>Nichtfachkraft</v>
      </c>
      <c r="D7" s="137"/>
      <c r="E7" s="147"/>
      <c r="F7" s="137"/>
    </row>
    <row r="8" spans="2:7" ht="15" customHeight="1" thickBot="1" x14ac:dyDescent="0.3">
      <c r="B8" s="150"/>
      <c r="C8" s="151"/>
      <c r="D8" s="151"/>
      <c r="E8" s="151"/>
      <c r="F8" s="151"/>
    </row>
    <row r="9" spans="2:7" ht="75" customHeight="1" thickBot="1" x14ac:dyDescent="0.3">
      <c r="B9" s="152"/>
      <c r="C9" s="153" t="s">
        <v>2</v>
      </c>
      <c r="D9" s="154"/>
      <c r="E9" s="155" t="s">
        <v>56</v>
      </c>
      <c r="F9" s="156" t="s">
        <v>4</v>
      </c>
    </row>
    <row r="10" spans="2:7" ht="7.5" customHeight="1" thickTop="1" x14ac:dyDescent="0.25">
      <c r="B10" s="157"/>
      <c r="C10" s="158"/>
      <c r="D10" s="159"/>
      <c r="E10" s="159"/>
      <c r="F10" s="160"/>
    </row>
    <row r="11" spans="2:7" ht="18.75" customHeight="1" x14ac:dyDescent="0.25">
      <c r="B11" s="226" t="s">
        <v>38</v>
      </c>
      <c r="C11" s="227"/>
      <c r="D11" s="227"/>
      <c r="E11" s="227"/>
      <c r="F11" s="228"/>
    </row>
    <row r="12" spans="2:7" ht="7.5" customHeight="1" x14ac:dyDescent="0.25">
      <c r="B12" s="157"/>
      <c r="C12" s="161"/>
      <c r="D12" s="159"/>
      <c r="E12" s="159"/>
      <c r="F12" s="160"/>
    </row>
    <row r="13" spans="2:7" ht="18.75" customHeight="1" x14ac:dyDescent="0.25">
      <c r="B13" s="162" t="s">
        <v>5</v>
      </c>
      <c r="C13" s="163" t="s">
        <v>68</v>
      </c>
      <c r="D13" s="164"/>
      <c r="E13" s="159"/>
      <c r="F13" s="160"/>
    </row>
    <row r="14" spans="2:7" ht="7.5" customHeight="1" x14ac:dyDescent="0.25">
      <c r="B14" s="157"/>
      <c r="C14" s="165"/>
      <c r="D14" s="159"/>
      <c r="E14" s="159"/>
      <c r="F14" s="160"/>
    </row>
    <row r="15" spans="2:7" ht="18.75" customHeight="1" x14ac:dyDescent="0.25">
      <c r="B15" s="157" t="s">
        <v>33</v>
      </c>
      <c r="C15" s="165" t="s">
        <v>158</v>
      </c>
      <c r="D15" s="159"/>
      <c r="E15" s="72">
        <f>Personalübersicht!F72</f>
        <v>0</v>
      </c>
      <c r="F15" s="166" t="s">
        <v>157</v>
      </c>
    </row>
    <row r="16" spans="2:7" ht="30" customHeight="1" x14ac:dyDescent="0.25">
      <c r="B16" s="157" t="s">
        <v>35</v>
      </c>
      <c r="C16" s="167" t="s">
        <v>86</v>
      </c>
      <c r="D16" s="159"/>
      <c r="E16" s="73">
        <v>0</v>
      </c>
      <c r="F16" s="168" t="s">
        <v>79</v>
      </c>
    </row>
    <row r="17" spans="2:6" ht="7.5" customHeight="1" x14ac:dyDescent="0.25">
      <c r="B17" s="157"/>
      <c r="C17" s="165"/>
      <c r="D17" s="159"/>
      <c r="E17" s="159"/>
      <c r="F17" s="166"/>
    </row>
    <row r="18" spans="2:6" ht="18.75" customHeight="1" x14ac:dyDescent="0.25">
      <c r="B18" s="157" t="s">
        <v>40</v>
      </c>
      <c r="C18" s="165" t="s">
        <v>41</v>
      </c>
      <c r="D18" s="159"/>
      <c r="E18" s="72">
        <v>0</v>
      </c>
      <c r="F18" s="166" t="s">
        <v>80</v>
      </c>
    </row>
    <row r="19" spans="2:6" ht="18.75" customHeight="1" x14ac:dyDescent="0.25">
      <c r="B19" s="157" t="s">
        <v>34</v>
      </c>
      <c r="C19" s="165" t="s">
        <v>42</v>
      </c>
      <c r="D19" s="159"/>
      <c r="E19" s="74">
        <v>0</v>
      </c>
      <c r="F19" s="166"/>
    </row>
    <row r="20" spans="2:6" ht="7.5" customHeight="1" x14ac:dyDescent="0.25">
      <c r="B20" s="157"/>
      <c r="C20" s="165"/>
      <c r="D20" s="159"/>
      <c r="E20" s="159"/>
      <c r="F20" s="166"/>
    </row>
    <row r="21" spans="2:6" ht="18.75" customHeight="1" x14ac:dyDescent="0.25">
      <c r="B21" s="162" t="s">
        <v>30</v>
      </c>
      <c r="C21" s="163" t="s">
        <v>81</v>
      </c>
      <c r="D21" s="164"/>
      <c r="E21" s="75">
        <f>SUM(E15:E16)-SUM(E18:E19)</f>
        <v>0</v>
      </c>
      <c r="F21" s="166"/>
    </row>
    <row r="22" spans="2:6" ht="7.5" customHeight="1" x14ac:dyDescent="0.25">
      <c r="B22" s="157"/>
      <c r="C22" s="165"/>
      <c r="D22" s="159"/>
      <c r="E22" s="159"/>
      <c r="F22" s="166"/>
    </row>
    <row r="23" spans="2:6" ht="18.75" customHeight="1" x14ac:dyDescent="0.25">
      <c r="B23" s="162" t="s">
        <v>30</v>
      </c>
      <c r="C23" s="163" t="s">
        <v>91</v>
      </c>
      <c r="D23" s="164"/>
      <c r="E23" s="169">
        <f>Nettoarbeitsstunden!E44</f>
        <v>0</v>
      </c>
      <c r="F23" s="166" t="s">
        <v>114</v>
      </c>
    </row>
    <row r="24" spans="2:6" ht="7.5" customHeight="1" x14ac:dyDescent="0.25">
      <c r="B24" s="157"/>
      <c r="C24" s="165"/>
      <c r="D24" s="159"/>
      <c r="E24" s="159"/>
      <c r="F24" s="166"/>
    </row>
    <row r="25" spans="2:6" ht="18.75" customHeight="1" x14ac:dyDescent="0.25">
      <c r="B25" s="162" t="s">
        <v>31</v>
      </c>
      <c r="C25" s="163" t="s">
        <v>98</v>
      </c>
      <c r="D25" s="164"/>
      <c r="E25" s="170">
        <f>E23*Nettoarbeitsstunden!E38</f>
        <v>0</v>
      </c>
      <c r="F25" s="166"/>
    </row>
    <row r="26" spans="2:6" ht="7.5" customHeight="1" x14ac:dyDescent="0.25">
      <c r="B26" s="157"/>
      <c r="C26" s="165"/>
      <c r="D26" s="159"/>
      <c r="E26" s="159"/>
      <c r="F26" s="166"/>
    </row>
    <row r="27" spans="2:6" ht="18.75" customHeight="1" x14ac:dyDescent="0.25">
      <c r="B27" s="162" t="s">
        <v>32</v>
      </c>
      <c r="C27" s="163" t="s">
        <v>46</v>
      </c>
      <c r="D27" s="164"/>
      <c r="E27" s="171">
        <f>IFERROR(E21/E25,0)</f>
        <v>0</v>
      </c>
      <c r="F27" s="166"/>
    </row>
    <row r="28" spans="2:6" ht="7.5" customHeight="1" x14ac:dyDescent="0.25">
      <c r="B28" s="157"/>
      <c r="C28" s="158"/>
      <c r="D28" s="159"/>
      <c r="E28" s="159"/>
      <c r="F28" s="160"/>
    </row>
    <row r="29" spans="2:6" ht="18.75" customHeight="1" x14ac:dyDescent="0.25">
      <c r="B29" s="226" t="s">
        <v>39</v>
      </c>
      <c r="C29" s="227"/>
      <c r="D29" s="227"/>
      <c r="E29" s="227"/>
      <c r="F29" s="228"/>
    </row>
    <row r="30" spans="2:6" ht="7.5" customHeight="1" x14ac:dyDescent="0.25">
      <c r="B30" s="157"/>
      <c r="C30" s="161"/>
      <c r="D30" s="159"/>
      <c r="E30" s="159"/>
      <c r="F30" s="160"/>
    </row>
    <row r="31" spans="2:6" ht="18.75" customHeight="1" x14ac:dyDescent="0.25">
      <c r="B31" s="162" t="s">
        <v>5</v>
      </c>
      <c r="C31" s="163" t="s">
        <v>68</v>
      </c>
      <c r="D31" s="164"/>
      <c r="E31" s="159"/>
      <c r="F31" s="160"/>
    </row>
    <row r="32" spans="2:6" ht="7.5" customHeight="1" x14ac:dyDescent="0.25">
      <c r="B32" s="157"/>
      <c r="C32" s="165"/>
      <c r="D32" s="159"/>
      <c r="E32" s="159"/>
      <c r="F32" s="160"/>
    </row>
    <row r="33" spans="2:6" ht="18.75" customHeight="1" x14ac:dyDescent="0.25">
      <c r="B33" s="157" t="s">
        <v>33</v>
      </c>
      <c r="C33" s="165" t="s">
        <v>100</v>
      </c>
      <c r="D33" s="159"/>
      <c r="E33" s="72"/>
      <c r="F33" s="166"/>
    </row>
    <row r="34" spans="2:6" ht="18.75" customHeight="1" x14ac:dyDescent="0.25">
      <c r="B34" s="157" t="s">
        <v>35</v>
      </c>
      <c r="C34" s="165" t="s">
        <v>45</v>
      </c>
      <c r="D34" s="159"/>
      <c r="E34" s="61"/>
      <c r="F34" s="166"/>
    </row>
    <row r="35" spans="2:6" ht="18.75" customHeight="1" x14ac:dyDescent="0.25">
      <c r="B35" s="157"/>
      <c r="C35" s="172" t="s">
        <v>48</v>
      </c>
      <c r="D35" s="173"/>
      <c r="E35" s="174">
        <f>E33/12*E34</f>
        <v>0</v>
      </c>
      <c r="F35" s="166"/>
    </row>
    <row r="36" spans="2:6" ht="18.75" customHeight="1" x14ac:dyDescent="0.25">
      <c r="B36" s="157" t="s">
        <v>36</v>
      </c>
      <c r="C36" s="165" t="s">
        <v>43</v>
      </c>
      <c r="D36" s="159"/>
      <c r="E36" s="76">
        <v>0</v>
      </c>
      <c r="F36" s="166"/>
    </row>
    <row r="37" spans="2:6" ht="18.75" customHeight="1" x14ac:dyDescent="0.25">
      <c r="B37" s="157"/>
      <c r="C37" s="172" t="s">
        <v>48</v>
      </c>
      <c r="D37" s="173"/>
      <c r="E37" s="174">
        <f>SUM(E33,E35)*E36</f>
        <v>0</v>
      </c>
      <c r="F37" s="166"/>
    </row>
    <row r="38" spans="2:6" ht="18.75" customHeight="1" x14ac:dyDescent="0.25">
      <c r="B38" s="157" t="s">
        <v>37</v>
      </c>
      <c r="C38" s="167" t="s">
        <v>85</v>
      </c>
      <c r="D38" s="159"/>
      <c r="E38" s="61">
        <v>0</v>
      </c>
      <c r="F38" s="166"/>
    </row>
    <row r="39" spans="2:6" ht="18.75" customHeight="1" x14ac:dyDescent="0.25">
      <c r="B39" s="157"/>
      <c r="C39" s="172" t="s">
        <v>48</v>
      </c>
      <c r="D39" s="173"/>
      <c r="E39" s="174">
        <f>SUM(E33,E35)*E38</f>
        <v>0</v>
      </c>
      <c r="F39" s="166"/>
    </row>
    <row r="40" spans="2:6" ht="7.5" customHeight="1" x14ac:dyDescent="0.25">
      <c r="B40" s="157"/>
      <c r="C40" s="165"/>
      <c r="D40" s="159"/>
      <c r="E40" s="159"/>
      <c r="F40" s="166"/>
    </row>
    <row r="41" spans="2:6" ht="18.75" customHeight="1" x14ac:dyDescent="0.25">
      <c r="B41" s="162" t="s">
        <v>29</v>
      </c>
      <c r="C41" s="163" t="s">
        <v>92</v>
      </c>
      <c r="D41" s="164"/>
      <c r="E41" s="175">
        <f>SUM(E33,E35,E37,E39)</f>
        <v>0</v>
      </c>
      <c r="F41" s="166"/>
    </row>
    <row r="42" spans="2:6" ht="7.5" customHeight="1" x14ac:dyDescent="0.25">
      <c r="B42" s="157"/>
      <c r="C42" s="165"/>
      <c r="D42" s="159"/>
      <c r="E42" s="159"/>
      <c r="F42" s="166"/>
    </row>
    <row r="43" spans="2:6" ht="18.75" customHeight="1" x14ac:dyDescent="0.25">
      <c r="B43" s="157" t="s">
        <v>63</v>
      </c>
      <c r="C43" s="165" t="s">
        <v>44</v>
      </c>
      <c r="D43" s="159"/>
      <c r="E43" s="61">
        <v>0</v>
      </c>
      <c r="F43" s="166" t="s">
        <v>90</v>
      </c>
    </row>
    <row r="44" spans="2:6" ht="18.75" customHeight="1" x14ac:dyDescent="0.25">
      <c r="B44" s="157" t="s">
        <v>64</v>
      </c>
      <c r="C44" s="165" t="s">
        <v>47</v>
      </c>
      <c r="D44" s="159"/>
      <c r="E44" s="176">
        <f>Nettoarbeitsstunden!E20*E43*Nettoarbeitsstunden!E26/5*Nettoarbeitsstunden!E42</f>
        <v>0</v>
      </c>
      <c r="F44" s="166"/>
    </row>
    <row r="45" spans="2:6" ht="7.5" customHeight="1" x14ac:dyDescent="0.25">
      <c r="B45" s="157"/>
      <c r="C45" s="165"/>
      <c r="D45" s="159"/>
      <c r="E45" s="159"/>
      <c r="F45" s="166"/>
    </row>
    <row r="46" spans="2:6" ht="18.75" customHeight="1" x14ac:dyDescent="0.25">
      <c r="B46" s="162" t="s">
        <v>31</v>
      </c>
      <c r="C46" s="163" t="s">
        <v>97</v>
      </c>
      <c r="D46" s="164"/>
      <c r="E46" s="170">
        <f>Nettoarbeitsstunden!E38+'Berechnung Vergütungssatz'!E44</f>
        <v>1584</v>
      </c>
      <c r="F46" s="166"/>
    </row>
    <row r="47" spans="2:6" ht="7.5" customHeight="1" x14ac:dyDescent="0.25">
      <c r="B47" s="157"/>
      <c r="C47" s="165"/>
      <c r="D47" s="159"/>
      <c r="E47" s="159"/>
      <c r="F47" s="166"/>
    </row>
    <row r="48" spans="2:6" ht="30" customHeight="1" x14ac:dyDescent="0.25">
      <c r="B48" s="162" t="s">
        <v>32</v>
      </c>
      <c r="C48" s="177" t="s">
        <v>113</v>
      </c>
      <c r="D48" s="178"/>
      <c r="E48" s="179">
        <f>E46/Nettoarbeitsstunden!E40</f>
        <v>0.77892518440463643</v>
      </c>
      <c r="F48" s="166"/>
    </row>
    <row r="49" spans="2:6" ht="7.5" customHeight="1" x14ac:dyDescent="0.25">
      <c r="B49" s="157"/>
      <c r="C49" s="165"/>
      <c r="D49" s="159"/>
      <c r="E49" s="159"/>
      <c r="F49" s="160"/>
    </row>
    <row r="50" spans="2:6" ht="18.75" customHeight="1" x14ac:dyDescent="0.25">
      <c r="B50" s="162" t="s">
        <v>65</v>
      </c>
      <c r="C50" s="163" t="s">
        <v>46</v>
      </c>
      <c r="D50" s="164"/>
      <c r="E50" s="171">
        <f>IFERROR(E41/E48*100%,0)</f>
        <v>0</v>
      </c>
      <c r="F50" s="160"/>
    </row>
    <row r="51" spans="2:6" ht="7.5" customHeight="1" x14ac:dyDescent="0.25">
      <c r="B51" s="157"/>
      <c r="C51" s="158"/>
      <c r="D51" s="159"/>
      <c r="E51" s="159"/>
      <c r="F51" s="160"/>
    </row>
    <row r="52" spans="2:6" ht="18.75" customHeight="1" x14ac:dyDescent="0.25">
      <c r="B52" s="229" t="s">
        <v>84</v>
      </c>
      <c r="C52" s="230"/>
      <c r="D52" s="230"/>
      <c r="E52" s="230"/>
      <c r="F52" s="231"/>
    </row>
    <row r="53" spans="2:6" ht="7.5" customHeight="1" x14ac:dyDescent="0.25">
      <c r="B53" s="157"/>
      <c r="C53" s="161"/>
      <c r="D53" s="159"/>
      <c r="E53" s="159"/>
      <c r="F53" s="160"/>
    </row>
    <row r="54" spans="2:6" ht="18.75" customHeight="1" x14ac:dyDescent="0.25">
      <c r="B54" s="162" t="s">
        <v>6</v>
      </c>
      <c r="C54" s="163" t="s">
        <v>46</v>
      </c>
      <c r="D54" s="164"/>
      <c r="E54" s="171">
        <f>IF(E27&gt;0,E27,E50)</f>
        <v>0</v>
      </c>
      <c r="F54" s="160"/>
    </row>
    <row r="55" spans="2:6" ht="7.5" customHeight="1" x14ac:dyDescent="0.25">
      <c r="B55" s="157"/>
      <c r="C55" s="165"/>
      <c r="D55" s="159"/>
      <c r="E55" s="159"/>
      <c r="F55" s="160"/>
    </row>
    <row r="56" spans="2:6" ht="30" customHeight="1" x14ac:dyDescent="0.25">
      <c r="B56" s="157" t="s">
        <v>49</v>
      </c>
      <c r="C56" s="167" t="s">
        <v>71</v>
      </c>
      <c r="D56" s="180"/>
      <c r="E56" s="61">
        <v>0.1</v>
      </c>
      <c r="F56" s="181" t="s">
        <v>87</v>
      </c>
    </row>
    <row r="57" spans="2:6" ht="30" customHeight="1" x14ac:dyDescent="0.25">
      <c r="B57" s="157"/>
      <c r="C57" s="167" t="s">
        <v>82</v>
      </c>
      <c r="D57" s="180"/>
      <c r="E57" s="77"/>
      <c r="F57" s="181" t="s">
        <v>88</v>
      </c>
    </row>
    <row r="58" spans="2:6" ht="30" customHeight="1" x14ac:dyDescent="0.25">
      <c r="B58" s="157"/>
      <c r="C58" s="167" t="s">
        <v>72</v>
      </c>
      <c r="D58" s="180"/>
      <c r="E58" s="174">
        <f>IF(E57&gt;0,E57/(Nettoarbeitsstunden!E38*Nettoarbeitsstunden!E44),E54*E56)</f>
        <v>0</v>
      </c>
      <c r="F58" s="181"/>
    </row>
    <row r="59" spans="2:6" ht="7.5" customHeight="1" x14ac:dyDescent="0.25">
      <c r="B59" s="157"/>
      <c r="C59" s="167"/>
      <c r="D59" s="180"/>
      <c r="E59" s="180"/>
      <c r="F59" s="182"/>
    </row>
    <row r="60" spans="2:6" ht="30" customHeight="1" x14ac:dyDescent="0.25">
      <c r="B60" s="157" t="s">
        <v>50</v>
      </c>
      <c r="C60" s="167" t="s">
        <v>73</v>
      </c>
      <c r="D60" s="180"/>
      <c r="E60" s="61">
        <v>0.05</v>
      </c>
      <c r="F60" s="181" t="s">
        <v>87</v>
      </c>
    </row>
    <row r="61" spans="2:6" ht="30" customHeight="1" x14ac:dyDescent="0.25">
      <c r="B61" s="157"/>
      <c r="C61" s="167" t="s">
        <v>99</v>
      </c>
      <c r="D61" s="180"/>
      <c r="E61" s="77"/>
      <c r="F61" s="181" t="s">
        <v>88</v>
      </c>
    </row>
    <row r="62" spans="2:6" ht="30" customHeight="1" x14ac:dyDescent="0.25">
      <c r="B62" s="157"/>
      <c r="C62" s="165" t="s">
        <v>74</v>
      </c>
      <c r="D62" s="159"/>
      <c r="E62" s="183">
        <f>IF(E61&gt;0,E61/(Nettoarbeitsstunden!E38*Nettoarbeitsstunden!E44),E54*E60)</f>
        <v>0</v>
      </c>
      <c r="F62" s="184"/>
    </row>
    <row r="63" spans="2:6" ht="7.5" customHeight="1" x14ac:dyDescent="0.25">
      <c r="B63" s="157"/>
      <c r="C63" s="165"/>
      <c r="D63" s="159"/>
      <c r="E63" s="176"/>
      <c r="F63" s="160"/>
    </row>
    <row r="64" spans="2:6" ht="18.75" customHeight="1" x14ac:dyDescent="0.25">
      <c r="B64" s="162" t="s">
        <v>22</v>
      </c>
      <c r="C64" s="163" t="s">
        <v>51</v>
      </c>
      <c r="D64" s="164"/>
      <c r="E64" s="171">
        <f>E58+E62</f>
        <v>0</v>
      </c>
      <c r="F64" s="160"/>
    </row>
    <row r="65" spans="2:6" ht="7.5" customHeight="1" x14ac:dyDescent="0.25">
      <c r="B65" s="157"/>
      <c r="C65" s="158"/>
      <c r="D65" s="159"/>
      <c r="E65" s="159"/>
      <c r="F65" s="160"/>
    </row>
    <row r="66" spans="2:6" ht="18.75" customHeight="1" x14ac:dyDescent="0.25">
      <c r="B66" s="226" t="s">
        <v>52</v>
      </c>
      <c r="C66" s="227"/>
      <c r="D66" s="227"/>
      <c r="E66" s="227"/>
      <c r="F66" s="228"/>
    </row>
    <row r="67" spans="2:6" ht="7.5" customHeight="1" x14ac:dyDescent="0.25">
      <c r="B67" s="157"/>
      <c r="C67" s="161"/>
      <c r="D67" s="159"/>
      <c r="E67" s="159"/>
      <c r="F67" s="160"/>
    </row>
    <row r="68" spans="2:6" ht="18.75" customHeight="1" x14ac:dyDescent="0.25">
      <c r="B68" s="162" t="s">
        <v>9</v>
      </c>
      <c r="C68" s="163" t="s">
        <v>52</v>
      </c>
      <c r="D68" s="164"/>
      <c r="E68" s="171">
        <f>E54+E64</f>
        <v>0</v>
      </c>
      <c r="F68" s="160"/>
    </row>
    <row r="69" spans="2:6" ht="7.5" customHeight="1" thickBot="1" x14ac:dyDescent="0.3">
      <c r="B69" s="185"/>
      <c r="C69" s="186"/>
      <c r="D69" s="187"/>
      <c r="E69" s="187"/>
      <c r="F69" s="188"/>
    </row>
    <row r="71" spans="2:6" ht="112.5" customHeight="1" x14ac:dyDescent="0.25">
      <c r="B71" s="225" t="s">
        <v>160</v>
      </c>
      <c r="C71" s="225"/>
      <c r="D71" s="225"/>
      <c r="E71" s="225"/>
      <c r="F71" s="225"/>
    </row>
  </sheetData>
  <sheetProtection algorithmName="SHA-512" hashValue="ujLO4OfhzLwQVXEvlSMpBV71trlxQq/KJnvHRTIz2EhSTJmZf5/RTqPVefWNMqvTcJE7488je8sCrTaVFl0lBw==" saltValue="oqYFg5RFcE1Ys3Z0w0+R1Q==" spinCount="100000" sheet="1" objects="1" scenarios="1"/>
  <mergeCells count="6">
    <mergeCell ref="B71:F71"/>
    <mergeCell ref="B2:F2"/>
    <mergeCell ref="B11:F11"/>
    <mergeCell ref="B29:F29"/>
    <mergeCell ref="B52:F52"/>
    <mergeCell ref="B66:F66"/>
  </mergeCells>
  <pageMargins left="0.78740157480314965" right="0.39370078740157483" top="0.78740157480314965" bottom="0.39370078740157483" header="0.31496062992125984" footer="0.31496062992125984"/>
  <pageSetup paperSize="9" scale="58" orientation="portrait" r:id="rId1"/>
  <ignoredErrors>
    <ignoredError sqref="B18:B19 B38 B33:B34 B36 B56 B60 B43:B44 B15:B16" twoDigitTextYear="1"/>
    <ignoredError sqref="E15:E21"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3"/>
  <sheetViews>
    <sheetView showGridLines="0" zoomScaleNormal="100" workbookViewId="0">
      <pane ySplit="9" topLeftCell="A10" activePane="bottomLeft" state="frozen"/>
      <selection pane="bottomLeft"/>
    </sheetView>
  </sheetViews>
  <sheetFormatPr baseColWidth="10" defaultColWidth="11.42578125" defaultRowHeight="15" x14ac:dyDescent="0.25"/>
  <cols>
    <col min="1" max="1" width="0.42578125" style="136" customWidth="1"/>
    <col min="2" max="2" width="12.7109375" style="135" customWidth="1"/>
    <col min="3" max="3" width="20.7109375" style="136" customWidth="1"/>
    <col min="4" max="5" width="10.5703125" style="136" customWidth="1"/>
    <col min="6" max="6" width="18.5703125" style="136" customWidth="1"/>
    <col min="7" max="7" width="2.7109375" style="136" customWidth="1"/>
    <col min="8" max="8" width="18.7109375" style="136" customWidth="1"/>
    <col min="9" max="9" width="60.7109375" style="136" customWidth="1"/>
    <col min="10" max="16384" width="11.42578125" style="136"/>
  </cols>
  <sheetData>
    <row r="1" spans="2:10" ht="2.25" customHeight="1" thickBot="1" x14ac:dyDescent="0.3"/>
    <row r="2" spans="2:10" ht="18.75" customHeight="1" thickBot="1" x14ac:dyDescent="0.3">
      <c r="B2" s="222" t="s">
        <v>110</v>
      </c>
      <c r="C2" s="223"/>
      <c r="D2" s="223"/>
      <c r="E2" s="223"/>
      <c r="F2" s="223"/>
      <c r="G2" s="223"/>
      <c r="H2" s="223"/>
      <c r="I2" s="224"/>
    </row>
    <row r="3" spans="2:10" s="139" customFormat="1" ht="15" customHeight="1" thickBot="1" x14ac:dyDescent="0.3">
      <c r="B3" s="137"/>
      <c r="C3" s="137"/>
      <c r="D3" s="137"/>
      <c r="E3" s="137"/>
      <c r="F3" s="137"/>
      <c r="G3" s="137"/>
      <c r="H3" s="137"/>
      <c r="I3" s="137"/>
      <c r="J3" s="138"/>
    </row>
    <row r="4" spans="2:10" s="139" customFormat="1" ht="18.75" customHeight="1" x14ac:dyDescent="0.25">
      <c r="B4" s="140" t="s">
        <v>53</v>
      </c>
      <c r="C4" s="242" t="str">
        <f>IF(Nettoarbeitsstunden!C4=0,"",Nettoarbeitsstunden!C4)</f>
        <v/>
      </c>
      <c r="D4" s="242"/>
      <c r="E4" s="243"/>
      <c r="F4" s="244"/>
      <c r="G4" s="137"/>
      <c r="H4" s="140" t="s">
        <v>57</v>
      </c>
      <c r="I4" s="142" t="str">
        <f>IF(Nettoarbeitsstunden!F4=0,"",Nettoarbeitsstunden!F4)</f>
        <v/>
      </c>
    </row>
    <row r="5" spans="2:10" s="139" customFormat="1" ht="18.75" customHeight="1" thickBot="1" x14ac:dyDescent="0.3">
      <c r="B5" s="145" t="s">
        <v>54</v>
      </c>
      <c r="C5" s="245"/>
      <c r="D5" s="245"/>
      <c r="E5" s="246"/>
      <c r="F5" s="247"/>
      <c r="G5" s="137"/>
      <c r="H5" s="145" t="s">
        <v>55</v>
      </c>
      <c r="I5" s="146" t="str">
        <f>IF(Nettoarbeitsstunden!F5=0,"",Nettoarbeitsstunden!F5)</f>
        <v/>
      </c>
    </row>
    <row r="6" spans="2:10" s="139" customFormat="1" ht="15" customHeight="1" thickBot="1" x14ac:dyDescent="0.3">
      <c r="B6" s="147"/>
      <c r="C6" s="137"/>
      <c r="D6" s="137"/>
      <c r="E6" s="137"/>
      <c r="F6" s="137"/>
      <c r="G6" s="137"/>
      <c r="H6" s="147"/>
      <c r="I6" s="137"/>
    </row>
    <row r="7" spans="2:10" s="139" customFormat="1" ht="18.75" customHeight="1" thickBot="1" x14ac:dyDescent="0.3">
      <c r="B7" s="148" t="s">
        <v>61</v>
      </c>
      <c r="C7" s="248" t="str">
        <f>Nettoarbeitsstunden!C7</f>
        <v>Nichtfachkraft</v>
      </c>
      <c r="D7" s="249"/>
      <c r="E7" s="249"/>
      <c r="F7" s="250"/>
      <c r="G7" s="137"/>
      <c r="H7" s="147"/>
      <c r="I7" s="137"/>
    </row>
    <row r="8" spans="2:10" ht="15" customHeight="1" thickBot="1" x14ac:dyDescent="0.3">
      <c r="B8" s="150"/>
      <c r="C8" s="151"/>
      <c r="D8" s="151"/>
      <c r="E8" s="151"/>
      <c r="F8" s="151"/>
      <c r="G8" s="151"/>
      <c r="H8" s="151"/>
      <c r="I8" s="151"/>
    </row>
    <row r="9" spans="2:10" ht="75" customHeight="1" thickBot="1" x14ac:dyDescent="0.3">
      <c r="B9" s="152" t="s">
        <v>101</v>
      </c>
      <c r="C9" s="155" t="s">
        <v>102</v>
      </c>
      <c r="D9" s="189" t="s">
        <v>104</v>
      </c>
      <c r="E9" s="190" t="s">
        <v>105</v>
      </c>
      <c r="F9" s="189" t="s">
        <v>106</v>
      </c>
      <c r="G9" s="251" t="s">
        <v>107</v>
      </c>
      <c r="H9" s="252"/>
      <c r="I9" s="156" t="s">
        <v>103</v>
      </c>
    </row>
    <row r="10" spans="2:10" ht="7.5" customHeight="1" thickTop="1" x14ac:dyDescent="0.25">
      <c r="B10" s="157"/>
      <c r="C10" s="191"/>
      <c r="D10" s="192"/>
      <c r="E10" s="193"/>
      <c r="F10" s="194"/>
      <c r="G10" s="238"/>
      <c r="H10" s="239"/>
      <c r="I10" s="160"/>
    </row>
    <row r="11" spans="2:10" ht="18.75" customHeight="1" x14ac:dyDescent="0.25">
      <c r="B11" s="195">
        <v>1</v>
      </c>
      <c r="C11" s="78"/>
      <c r="D11" s="79"/>
      <c r="E11" s="196">
        <f>D11/Nettoarbeitsstunden!$E$26</f>
        <v>0</v>
      </c>
      <c r="F11" s="81"/>
      <c r="G11" s="232" t="str">
        <f>IF(E11&gt;0,F11/E11,"")</f>
        <v/>
      </c>
      <c r="H11" s="233"/>
      <c r="I11" s="82"/>
    </row>
    <row r="12" spans="2:10" ht="18.75" customHeight="1" x14ac:dyDescent="0.25">
      <c r="B12" s="195">
        <v>2</v>
      </c>
      <c r="C12" s="78"/>
      <c r="D12" s="79"/>
      <c r="E12" s="196">
        <f>D12/Nettoarbeitsstunden!$E$26</f>
        <v>0</v>
      </c>
      <c r="F12" s="81"/>
      <c r="G12" s="232" t="str">
        <f t="shared" ref="G12:G70" si="0">IF(E12&gt;0,F12/E12,"")</f>
        <v/>
      </c>
      <c r="H12" s="233"/>
      <c r="I12" s="82"/>
    </row>
    <row r="13" spans="2:10" ht="18.75" customHeight="1" x14ac:dyDescent="0.25">
      <c r="B13" s="195">
        <v>3</v>
      </c>
      <c r="C13" s="78"/>
      <c r="D13" s="79"/>
      <c r="E13" s="196">
        <f>D13/Nettoarbeitsstunden!$E$26</f>
        <v>0</v>
      </c>
      <c r="F13" s="81"/>
      <c r="G13" s="232" t="str">
        <f t="shared" si="0"/>
        <v/>
      </c>
      <c r="H13" s="233"/>
      <c r="I13" s="82"/>
    </row>
    <row r="14" spans="2:10" ht="18.75" customHeight="1" x14ac:dyDescent="0.25">
      <c r="B14" s="195">
        <v>4</v>
      </c>
      <c r="C14" s="78"/>
      <c r="D14" s="79"/>
      <c r="E14" s="196">
        <f>D14/Nettoarbeitsstunden!$E$26</f>
        <v>0</v>
      </c>
      <c r="F14" s="81"/>
      <c r="G14" s="232" t="str">
        <f t="shared" si="0"/>
        <v/>
      </c>
      <c r="H14" s="233"/>
      <c r="I14" s="82"/>
    </row>
    <row r="15" spans="2:10" ht="18.75" customHeight="1" x14ac:dyDescent="0.25">
      <c r="B15" s="195">
        <v>5</v>
      </c>
      <c r="C15" s="78"/>
      <c r="D15" s="79"/>
      <c r="E15" s="196">
        <f>D15/Nettoarbeitsstunden!$E$26</f>
        <v>0</v>
      </c>
      <c r="F15" s="81"/>
      <c r="G15" s="232" t="str">
        <f t="shared" si="0"/>
        <v/>
      </c>
      <c r="H15" s="233"/>
      <c r="I15" s="82"/>
    </row>
    <row r="16" spans="2:10" ht="18.75" customHeight="1" x14ac:dyDescent="0.25">
      <c r="B16" s="195">
        <v>6</v>
      </c>
      <c r="C16" s="78"/>
      <c r="D16" s="79"/>
      <c r="E16" s="196">
        <f>D16/Nettoarbeitsstunden!$E$26</f>
        <v>0</v>
      </c>
      <c r="F16" s="81"/>
      <c r="G16" s="232" t="str">
        <f t="shared" si="0"/>
        <v/>
      </c>
      <c r="H16" s="233"/>
      <c r="I16" s="82"/>
    </row>
    <row r="17" spans="2:9" ht="18.75" customHeight="1" x14ac:dyDescent="0.25">
      <c r="B17" s="195">
        <v>7</v>
      </c>
      <c r="C17" s="78"/>
      <c r="D17" s="79"/>
      <c r="E17" s="196">
        <f>D17/Nettoarbeitsstunden!$E$26</f>
        <v>0</v>
      </c>
      <c r="F17" s="81"/>
      <c r="G17" s="232" t="str">
        <f t="shared" si="0"/>
        <v/>
      </c>
      <c r="H17" s="233"/>
      <c r="I17" s="82"/>
    </row>
    <row r="18" spans="2:9" ht="18.75" customHeight="1" x14ac:dyDescent="0.25">
      <c r="B18" s="195">
        <v>8</v>
      </c>
      <c r="C18" s="78"/>
      <c r="D18" s="79"/>
      <c r="E18" s="196">
        <f>D18/Nettoarbeitsstunden!$E$26</f>
        <v>0</v>
      </c>
      <c r="F18" s="81"/>
      <c r="G18" s="232" t="str">
        <f t="shared" si="0"/>
        <v/>
      </c>
      <c r="H18" s="233"/>
      <c r="I18" s="82"/>
    </row>
    <row r="19" spans="2:9" ht="18.75" customHeight="1" x14ac:dyDescent="0.25">
      <c r="B19" s="195">
        <v>9</v>
      </c>
      <c r="C19" s="78"/>
      <c r="D19" s="79"/>
      <c r="E19" s="196">
        <f>D19/Nettoarbeitsstunden!$E$26</f>
        <v>0</v>
      </c>
      <c r="F19" s="81"/>
      <c r="G19" s="232" t="str">
        <f t="shared" si="0"/>
        <v/>
      </c>
      <c r="H19" s="233"/>
      <c r="I19" s="82"/>
    </row>
    <row r="20" spans="2:9" ht="18.75" customHeight="1" x14ac:dyDescent="0.25">
      <c r="B20" s="195">
        <v>10</v>
      </c>
      <c r="C20" s="78"/>
      <c r="D20" s="79"/>
      <c r="E20" s="196">
        <f>D20/Nettoarbeitsstunden!$E$26</f>
        <v>0</v>
      </c>
      <c r="F20" s="81"/>
      <c r="G20" s="232" t="str">
        <f t="shared" si="0"/>
        <v/>
      </c>
      <c r="H20" s="233"/>
      <c r="I20" s="82"/>
    </row>
    <row r="21" spans="2:9" ht="18.75" customHeight="1" x14ac:dyDescent="0.25">
      <c r="B21" s="195">
        <v>11</v>
      </c>
      <c r="C21" s="78"/>
      <c r="D21" s="79"/>
      <c r="E21" s="196">
        <f>D21/Nettoarbeitsstunden!$E$26</f>
        <v>0</v>
      </c>
      <c r="F21" s="81"/>
      <c r="G21" s="232" t="str">
        <f t="shared" si="0"/>
        <v/>
      </c>
      <c r="H21" s="233"/>
      <c r="I21" s="82"/>
    </row>
    <row r="22" spans="2:9" ht="18.75" customHeight="1" x14ac:dyDescent="0.25">
      <c r="B22" s="195">
        <v>12</v>
      </c>
      <c r="C22" s="78"/>
      <c r="D22" s="79"/>
      <c r="E22" s="196">
        <f>D22/Nettoarbeitsstunden!$E$26</f>
        <v>0</v>
      </c>
      <c r="F22" s="81"/>
      <c r="G22" s="232" t="str">
        <f t="shared" si="0"/>
        <v/>
      </c>
      <c r="H22" s="233"/>
      <c r="I22" s="82"/>
    </row>
    <row r="23" spans="2:9" ht="18.75" customHeight="1" x14ac:dyDescent="0.25">
      <c r="B23" s="195">
        <v>13</v>
      </c>
      <c r="C23" s="78"/>
      <c r="D23" s="79"/>
      <c r="E23" s="196">
        <f>D23/Nettoarbeitsstunden!$E$26</f>
        <v>0</v>
      </c>
      <c r="F23" s="81"/>
      <c r="G23" s="232" t="str">
        <f t="shared" si="0"/>
        <v/>
      </c>
      <c r="H23" s="233"/>
      <c r="I23" s="82"/>
    </row>
    <row r="24" spans="2:9" ht="18.75" customHeight="1" x14ac:dyDescent="0.25">
      <c r="B24" s="195">
        <v>14</v>
      </c>
      <c r="C24" s="78"/>
      <c r="D24" s="79"/>
      <c r="E24" s="196">
        <f>D24/Nettoarbeitsstunden!$E$26</f>
        <v>0</v>
      </c>
      <c r="F24" s="81"/>
      <c r="G24" s="232" t="str">
        <f t="shared" si="0"/>
        <v/>
      </c>
      <c r="H24" s="233"/>
      <c r="I24" s="82"/>
    </row>
    <row r="25" spans="2:9" ht="18.75" customHeight="1" x14ac:dyDescent="0.25">
      <c r="B25" s="195">
        <v>15</v>
      </c>
      <c r="C25" s="78"/>
      <c r="D25" s="79"/>
      <c r="E25" s="196">
        <f>D25/Nettoarbeitsstunden!$E$26</f>
        <v>0</v>
      </c>
      <c r="F25" s="81"/>
      <c r="G25" s="232" t="str">
        <f t="shared" si="0"/>
        <v/>
      </c>
      <c r="H25" s="233"/>
      <c r="I25" s="82"/>
    </row>
    <row r="26" spans="2:9" ht="18.75" customHeight="1" x14ac:dyDescent="0.25">
      <c r="B26" s="195">
        <v>16</v>
      </c>
      <c r="C26" s="78"/>
      <c r="D26" s="79"/>
      <c r="E26" s="196">
        <f>D26/Nettoarbeitsstunden!$E$26</f>
        <v>0</v>
      </c>
      <c r="F26" s="81"/>
      <c r="G26" s="232" t="str">
        <f t="shared" si="0"/>
        <v/>
      </c>
      <c r="H26" s="233"/>
      <c r="I26" s="82"/>
    </row>
    <row r="27" spans="2:9" ht="18.75" customHeight="1" x14ac:dyDescent="0.25">
      <c r="B27" s="195">
        <v>17</v>
      </c>
      <c r="C27" s="78"/>
      <c r="D27" s="79"/>
      <c r="E27" s="196">
        <f>D27/Nettoarbeitsstunden!$E$26</f>
        <v>0</v>
      </c>
      <c r="F27" s="81"/>
      <c r="G27" s="232" t="str">
        <f t="shared" si="0"/>
        <v/>
      </c>
      <c r="H27" s="233"/>
      <c r="I27" s="82"/>
    </row>
    <row r="28" spans="2:9" ht="18.75" customHeight="1" x14ac:dyDescent="0.25">
      <c r="B28" s="195">
        <v>18</v>
      </c>
      <c r="C28" s="78"/>
      <c r="D28" s="79"/>
      <c r="E28" s="196">
        <f>D28/Nettoarbeitsstunden!$E$26</f>
        <v>0</v>
      </c>
      <c r="F28" s="81"/>
      <c r="G28" s="232" t="str">
        <f t="shared" si="0"/>
        <v/>
      </c>
      <c r="H28" s="233"/>
      <c r="I28" s="82"/>
    </row>
    <row r="29" spans="2:9" ht="18.75" customHeight="1" x14ac:dyDescent="0.25">
      <c r="B29" s="195">
        <v>19</v>
      </c>
      <c r="C29" s="78"/>
      <c r="D29" s="79"/>
      <c r="E29" s="196">
        <f>D29/Nettoarbeitsstunden!$E$26</f>
        <v>0</v>
      </c>
      <c r="F29" s="81"/>
      <c r="G29" s="232" t="str">
        <f t="shared" si="0"/>
        <v/>
      </c>
      <c r="H29" s="233"/>
      <c r="I29" s="82"/>
    </row>
    <row r="30" spans="2:9" ht="18.75" customHeight="1" x14ac:dyDescent="0.25">
      <c r="B30" s="195">
        <v>20</v>
      </c>
      <c r="C30" s="78"/>
      <c r="D30" s="79"/>
      <c r="E30" s="196">
        <f>D30/Nettoarbeitsstunden!$E$26</f>
        <v>0</v>
      </c>
      <c r="F30" s="81"/>
      <c r="G30" s="232" t="str">
        <f t="shared" si="0"/>
        <v/>
      </c>
      <c r="H30" s="233"/>
      <c r="I30" s="82"/>
    </row>
    <row r="31" spans="2:9" ht="18.75" customHeight="1" x14ac:dyDescent="0.25">
      <c r="B31" s="195">
        <v>21</v>
      </c>
      <c r="C31" s="78"/>
      <c r="D31" s="79"/>
      <c r="E31" s="196">
        <f>D31/Nettoarbeitsstunden!$E$26</f>
        <v>0</v>
      </c>
      <c r="F31" s="81"/>
      <c r="G31" s="232" t="str">
        <f t="shared" si="0"/>
        <v/>
      </c>
      <c r="H31" s="233"/>
      <c r="I31" s="82"/>
    </row>
    <row r="32" spans="2:9" ht="18.75" customHeight="1" x14ac:dyDescent="0.25">
      <c r="B32" s="195">
        <v>22</v>
      </c>
      <c r="C32" s="78"/>
      <c r="D32" s="79"/>
      <c r="E32" s="196">
        <f>D32/Nettoarbeitsstunden!$E$26</f>
        <v>0</v>
      </c>
      <c r="F32" s="81"/>
      <c r="G32" s="232" t="str">
        <f t="shared" si="0"/>
        <v/>
      </c>
      <c r="H32" s="233"/>
      <c r="I32" s="82"/>
    </row>
    <row r="33" spans="2:9" ht="18.75" customHeight="1" x14ac:dyDescent="0.25">
      <c r="B33" s="195">
        <v>23</v>
      </c>
      <c r="C33" s="78"/>
      <c r="D33" s="79"/>
      <c r="E33" s="196">
        <f>D33/Nettoarbeitsstunden!$E$26</f>
        <v>0</v>
      </c>
      <c r="F33" s="81"/>
      <c r="G33" s="232" t="str">
        <f t="shared" si="0"/>
        <v/>
      </c>
      <c r="H33" s="233"/>
      <c r="I33" s="82"/>
    </row>
    <row r="34" spans="2:9" ht="18.75" customHeight="1" x14ac:dyDescent="0.25">
      <c r="B34" s="195">
        <v>24</v>
      </c>
      <c r="C34" s="78"/>
      <c r="D34" s="79"/>
      <c r="E34" s="196">
        <f>D34/Nettoarbeitsstunden!$E$26</f>
        <v>0</v>
      </c>
      <c r="F34" s="81"/>
      <c r="G34" s="232" t="str">
        <f t="shared" si="0"/>
        <v/>
      </c>
      <c r="H34" s="233"/>
      <c r="I34" s="82"/>
    </row>
    <row r="35" spans="2:9" ht="18.75" customHeight="1" x14ac:dyDescent="0.25">
      <c r="B35" s="195">
        <v>25</v>
      </c>
      <c r="C35" s="78"/>
      <c r="D35" s="79"/>
      <c r="E35" s="196">
        <f>D35/Nettoarbeitsstunden!$E$26</f>
        <v>0</v>
      </c>
      <c r="F35" s="81"/>
      <c r="G35" s="232" t="str">
        <f t="shared" si="0"/>
        <v/>
      </c>
      <c r="H35" s="233"/>
      <c r="I35" s="82"/>
    </row>
    <row r="36" spans="2:9" ht="18.75" customHeight="1" x14ac:dyDescent="0.25">
      <c r="B36" s="195">
        <v>26</v>
      </c>
      <c r="C36" s="78"/>
      <c r="D36" s="79"/>
      <c r="E36" s="196">
        <f>D36/Nettoarbeitsstunden!$E$26</f>
        <v>0</v>
      </c>
      <c r="F36" s="81"/>
      <c r="G36" s="232" t="str">
        <f t="shared" si="0"/>
        <v/>
      </c>
      <c r="H36" s="233"/>
      <c r="I36" s="82"/>
    </row>
    <row r="37" spans="2:9" ht="18.75" customHeight="1" x14ac:dyDescent="0.25">
      <c r="B37" s="195">
        <v>27</v>
      </c>
      <c r="C37" s="78"/>
      <c r="D37" s="79"/>
      <c r="E37" s="196">
        <f>D37/Nettoarbeitsstunden!$E$26</f>
        <v>0</v>
      </c>
      <c r="F37" s="81"/>
      <c r="G37" s="232" t="str">
        <f t="shared" si="0"/>
        <v/>
      </c>
      <c r="H37" s="233"/>
      <c r="I37" s="82"/>
    </row>
    <row r="38" spans="2:9" ht="18.75" customHeight="1" x14ac:dyDescent="0.25">
      <c r="B38" s="195">
        <v>28</v>
      </c>
      <c r="C38" s="78"/>
      <c r="D38" s="79"/>
      <c r="E38" s="196">
        <f>D38/Nettoarbeitsstunden!$E$26</f>
        <v>0</v>
      </c>
      <c r="F38" s="81"/>
      <c r="G38" s="232" t="str">
        <f t="shared" si="0"/>
        <v/>
      </c>
      <c r="H38" s="233"/>
      <c r="I38" s="82"/>
    </row>
    <row r="39" spans="2:9" ht="18.75" customHeight="1" x14ac:dyDescent="0.25">
      <c r="B39" s="195">
        <v>29</v>
      </c>
      <c r="C39" s="78"/>
      <c r="D39" s="79"/>
      <c r="E39" s="196">
        <f>D39/Nettoarbeitsstunden!$E$26</f>
        <v>0</v>
      </c>
      <c r="F39" s="81"/>
      <c r="G39" s="232" t="str">
        <f t="shared" si="0"/>
        <v/>
      </c>
      <c r="H39" s="233"/>
      <c r="I39" s="82"/>
    </row>
    <row r="40" spans="2:9" ht="18.75" customHeight="1" x14ac:dyDescent="0.25">
      <c r="B40" s="195">
        <v>30</v>
      </c>
      <c r="C40" s="78"/>
      <c r="D40" s="79"/>
      <c r="E40" s="196">
        <f>D40/Nettoarbeitsstunden!$E$26</f>
        <v>0</v>
      </c>
      <c r="F40" s="81"/>
      <c r="G40" s="232" t="str">
        <f t="shared" si="0"/>
        <v/>
      </c>
      <c r="H40" s="233"/>
      <c r="I40" s="82"/>
    </row>
    <row r="41" spans="2:9" ht="18.75" customHeight="1" x14ac:dyDescent="0.25">
      <c r="B41" s="195">
        <v>31</v>
      </c>
      <c r="C41" s="78"/>
      <c r="D41" s="79"/>
      <c r="E41" s="196">
        <f>D41/Nettoarbeitsstunden!$E$26</f>
        <v>0</v>
      </c>
      <c r="F41" s="81"/>
      <c r="G41" s="232" t="str">
        <f t="shared" si="0"/>
        <v/>
      </c>
      <c r="H41" s="233"/>
      <c r="I41" s="82"/>
    </row>
    <row r="42" spans="2:9" ht="18.75" customHeight="1" x14ac:dyDescent="0.25">
      <c r="B42" s="195">
        <v>32</v>
      </c>
      <c r="C42" s="78"/>
      <c r="D42" s="79"/>
      <c r="E42" s="196">
        <f>D42/Nettoarbeitsstunden!$E$26</f>
        <v>0</v>
      </c>
      <c r="F42" s="81"/>
      <c r="G42" s="232" t="str">
        <f t="shared" si="0"/>
        <v/>
      </c>
      <c r="H42" s="233"/>
      <c r="I42" s="82"/>
    </row>
    <row r="43" spans="2:9" ht="18.75" customHeight="1" x14ac:dyDescent="0.25">
      <c r="B43" s="195">
        <v>33</v>
      </c>
      <c r="C43" s="78"/>
      <c r="D43" s="79"/>
      <c r="E43" s="196">
        <f>D43/Nettoarbeitsstunden!$E$26</f>
        <v>0</v>
      </c>
      <c r="F43" s="81"/>
      <c r="G43" s="232" t="str">
        <f t="shared" si="0"/>
        <v/>
      </c>
      <c r="H43" s="233"/>
      <c r="I43" s="82"/>
    </row>
    <row r="44" spans="2:9" ht="18.75" customHeight="1" x14ac:dyDescent="0.25">
      <c r="B44" s="195">
        <v>34</v>
      </c>
      <c r="C44" s="78"/>
      <c r="D44" s="79"/>
      <c r="E44" s="196">
        <f>D44/Nettoarbeitsstunden!$E$26</f>
        <v>0</v>
      </c>
      <c r="F44" s="81"/>
      <c r="G44" s="232" t="str">
        <f t="shared" si="0"/>
        <v/>
      </c>
      <c r="H44" s="233"/>
      <c r="I44" s="82"/>
    </row>
    <row r="45" spans="2:9" ht="18.75" customHeight="1" x14ac:dyDescent="0.25">
      <c r="B45" s="195">
        <v>35</v>
      </c>
      <c r="C45" s="78"/>
      <c r="D45" s="79"/>
      <c r="E45" s="196">
        <f>D45/Nettoarbeitsstunden!$E$26</f>
        <v>0</v>
      </c>
      <c r="F45" s="81"/>
      <c r="G45" s="232" t="str">
        <f t="shared" si="0"/>
        <v/>
      </c>
      <c r="H45" s="233"/>
      <c r="I45" s="82"/>
    </row>
    <row r="46" spans="2:9" ht="18.75" customHeight="1" x14ac:dyDescent="0.25">
      <c r="B46" s="195">
        <v>36</v>
      </c>
      <c r="C46" s="78"/>
      <c r="D46" s="79"/>
      <c r="E46" s="196">
        <f>D46/Nettoarbeitsstunden!$E$26</f>
        <v>0</v>
      </c>
      <c r="F46" s="81"/>
      <c r="G46" s="232" t="str">
        <f t="shared" si="0"/>
        <v/>
      </c>
      <c r="H46" s="233"/>
      <c r="I46" s="82"/>
    </row>
    <row r="47" spans="2:9" ht="18.75" customHeight="1" x14ac:dyDescent="0.25">
      <c r="B47" s="195">
        <v>37</v>
      </c>
      <c r="C47" s="78"/>
      <c r="D47" s="79"/>
      <c r="E47" s="196">
        <f>D47/Nettoarbeitsstunden!$E$26</f>
        <v>0</v>
      </c>
      <c r="F47" s="81"/>
      <c r="G47" s="232" t="str">
        <f t="shared" si="0"/>
        <v/>
      </c>
      <c r="H47" s="233"/>
      <c r="I47" s="82"/>
    </row>
    <row r="48" spans="2:9" ht="18.75" customHeight="1" x14ac:dyDescent="0.25">
      <c r="B48" s="195">
        <v>38</v>
      </c>
      <c r="C48" s="78"/>
      <c r="D48" s="79"/>
      <c r="E48" s="196">
        <f>D48/Nettoarbeitsstunden!$E$26</f>
        <v>0</v>
      </c>
      <c r="F48" s="81"/>
      <c r="G48" s="232" t="str">
        <f t="shared" si="0"/>
        <v/>
      </c>
      <c r="H48" s="233"/>
      <c r="I48" s="82"/>
    </row>
    <row r="49" spans="2:9" ht="18.75" customHeight="1" x14ac:dyDescent="0.25">
      <c r="B49" s="195">
        <v>39</v>
      </c>
      <c r="C49" s="78"/>
      <c r="D49" s="79"/>
      <c r="E49" s="196">
        <f>D49/Nettoarbeitsstunden!$E$26</f>
        <v>0</v>
      </c>
      <c r="F49" s="81"/>
      <c r="G49" s="232" t="str">
        <f t="shared" si="0"/>
        <v/>
      </c>
      <c r="H49" s="233"/>
      <c r="I49" s="82"/>
    </row>
    <row r="50" spans="2:9" ht="18.75" customHeight="1" x14ac:dyDescent="0.25">
      <c r="B50" s="195">
        <v>40</v>
      </c>
      <c r="C50" s="78"/>
      <c r="D50" s="79"/>
      <c r="E50" s="196">
        <f>D50/Nettoarbeitsstunden!$E$26</f>
        <v>0</v>
      </c>
      <c r="F50" s="81"/>
      <c r="G50" s="232" t="str">
        <f t="shared" ref="G50:G58" si="1">IF(E50&gt;0,F50/E50,"")</f>
        <v/>
      </c>
      <c r="H50" s="233"/>
      <c r="I50" s="82"/>
    </row>
    <row r="51" spans="2:9" ht="18.75" customHeight="1" x14ac:dyDescent="0.25">
      <c r="B51" s="195">
        <v>41</v>
      </c>
      <c r="C51" s="78"/>
      <c r="D51" s="79"/>
      <c r="E51" s="196">
        <f>D51/Nettoarbeitsstunden!$E$26</f>
        <v>0</v>
      </c>
      <c r="F51" s="81"/>
      <c r="G51" s="232" t="str">
        <f t="shared" si="1"/>
        <v/>
      </c>
      <c r="H51" s="233"/>
      <c r="I51" s="82"/>
    </row>
    <row r="52" spans="2:9" ht="18.75" customHeight="1" x14ac:dyDescent="0.25">
      <c r="B52" s="195">
        <v>42</v>
      </c>
      <c r="C52" s="78"/>
      <c r="D52" s="79"/>
      <c r="E52" s="196">
        <f>D52/Nettoarbeitsstunden!$E$26</f>
        <v>0</v>
      </c>
      <c r="F52" s="81"/>
      <c r="G52" s="232" t="str">
        <f t="shared" si="1"/>
        <v/>
      </c>
      <c r="H52" s="233"/>
      <c r="I52" s="82"/>
    </row>
    <row r="53" spans="2:9" ht="18.75" customHeight="1" x14ac:dyDescent="0.25">
      <c r="B53" s="195">
        <v>43</v>
      </c>
      <c r="C53" s="78"/>
      <c r="D53" s="79"/>
      <c r="E53" s="196">
        <f>D53/Nettoarbeitsstunden!$E$26</f>
        <v>0</v>
      </c>
      <c r="F53" s="81"/>
      <c r="G53" s="232" t="str">
        <f t="shared" si="1"/>
        <v/>
      </c>
      <c r="H53" s="233"/>
      <c r="I53" s="82"/>
    </row>
    <row r="54" spans="2:9" ht="18.75" customHeight="1" x14ac:dyDescent="0.25">
      <c r="B54" s="195">
        <v>44</v>
      </c>
      <c r="C54" s="78"/>
      <c r="D54" s="79"/>
      <c r="E54" s="196">
        <f>D54/Nettoarbeitsstunden!$E$26</f>
        <v>0</v>
      </c>
      <c r="F54" s="81"/>
      <c r="G54" s="232" t="str">
        <f t="shared" si="1"/>
        <v/>
      </c>
      <c r="H54" s="233"/>
      <c r="I54" s="82"/>
    </row>
    <row r="55" spans="2:9" ht="18.75" customHeight="1" x14ac:dyDescent="0.25">
      <c r="B55" s="195">
        <v>45</v>
      </c>
      <c r="C55" s="78"/>
      <c r="D55" s="79"/>
      <c r="E55" s="196">
        <f>D55/Nettoarbeitsstunden!$E$26</f>
        <v>0</v>
      </c>
      <c r="F55" s="81"/>
      <c r="G55" s="232" t="str">
        <f t="shared" si="1"/>
        <v/>
      </c>
      <c r="H55" s="233"/>
      <c r="I55" s="82"/>
    </row>
    <row r="56" spans="2:9" ht="18.75" customHeight="1" x14ac:dyDescent="0.25">
      <c r="B56" s="195">
        <v>46</v>
      </c>
      <c r="C56" s="78"/>
      <c r="D56" s="79"/>
      <c r="E56" s="196">
        <f>D56/Nettoarbeitsstunden!$E$26</f>
        <v>0</v>
      </c>
      <c r="F56" s="81"/>
      <c r="G56" s="232" t="str">
        <f t="shared" si="1"/>
        <v/>
      </c>
      <c r="H56" s="233"/>
      <c r="I56" s="82"/>
    </row>
    <row r="57" spans="2:9" ht="18.75" customHeight="1" x14ac:dyDescent="0.25">
      <c r="B57" s="195">
        <v>47</v>
      </c>
      <c r="C57" s="78"/>
      <c r="D57" s="79"/>
      <c r="E57" s="196">
        <f>D57/Nettoarbeitsstunden!$E$26</f>
        <v>0</v>
      </c>
      <c r="F57" s="81"/>
      <c r="G57" s="232" t="str">
        <f t="shared" si="1"/>
        <v/>
      </c>
      <c r="H57" s="233"/>
      <c r="I57" s="82"/>
    </row>
    <row r="58" spans="2:9" ht="18.75" customHeight="1" x14ac:dyDescent="0.25">
      <c r="B58" s="195">
        <v>48</v>
      </c>
      <c r="C58" s="78"/>
      <c r="D58" s="79"/>
      <c r="E58" s="196">
        <f>D58/Nettoarbeitsstunden!$E$26</f>
        <v>0</v>
      </c>
      <c r="F58" s="81"/>
      <c r="G58" s="232" t="str">
        <f t="shared" si="1"/>
        <v/>
      </c>
      <c r="H58" s="233"/>
      <c r="I58" s="82"/>
    </row>
    <row r="59" spans="2:9" ht="18.75" customHeight="1" x14ac:dyDescent="0.25">
      <c r="B59" s="195">
        <v>49</v>
      </c>
      <c r="C59" s="78"/>
      <c r="D59" s="79"/>
      <c r="E59" s="196">
        <f>D59/Nettoarbeitsstunden!$E$26</f>
        <v>0</v>
      </c>
      <c r="F59" s="81"/>
      <c r="G59" s="232" t="str">
        <f t="shared" si="0"/>
        <v/>
      </c>
      <c r="H59" s="233"/>
      <c r="I59" s="82"/>
    </row>
    <row r="60" spans="2:9" ht="18.75" customHeight="1" x14ac:dyDescent="0.25">
      <c r="B60" s="195">
        <v>50</v>
      </c>
      <c r="C60" s="78"/>
      <c r="D60" s="79"/>
      <c r="E60" s="196">
        <f>D60/Nettoarbeitsstunden!$E$26</f>
        <v>0</v>
      </c>
      <c r="F60" s="81"/>
      <c r="G60" s="232" t="str">
        <f t="shared" ref="G60" si="2">IF(E60&gt;0,F60/E60,"")</f>
        <v/>
      </c>
      <c r="H60" s="233"/>
      <c r="I60" s="82"/>
    </row>
    <row r="61" spans="2:9" ht="18.75" customHeight="1" x14ac:dyDescent="0.25">
      <c r="B61" s="195">
        <v>51</v>
      </c>
      <c r="C61" s="78"/>
      <c r="D61" s="79"/>
      <c r="E61" s="196">
        <f>D61/Nettoarbeitsstunden!$E$26</f>
        <v>0</v>
      </c>
      <c r="F61" s="81"/>
      <c r="G61" s="232" t="str">
        <f t="shared" si="0"/>
        <v/>
      </c>
      <c r="H61" s="233"/>
      <c r="I61" s="82"/>
    </row>
    <row r="62" spans="2:9" ht="18.75" customHeight="1" x14ac:dyDescent="0.25">
      <c r="B62" s="195">
        <v>52</v>
      </c>
      <c r="C62" s="78"/>
      <c r="D62" s="79"/>
      <c r="E62" s="196">
        <f>D62/Nettoarbeitsstunden!$E$26</f>
        <v>0</v>
      </c>
      <c r="F62" s="81"/>
      <c r="G62" s="232" t="str">
        <f t="shared" si="0"/>
        <v/>
      </c>
      <c r="H62" s="233"/>
      <c r="I62" s="82"/>
    </row>
    <row r="63" spans="2:9" ht="18.75" customHeight="1" x14ac:dyDescent="0.25">
      <c r="B63" s="195">
        <v>53</v>
      </c>
      <c r="C63" s="78"/>
      <c r="D63" s="79"/>
      <c r="E63" s="196">
        <f>D63/Nettoarbeitsstunden!$E$26</f>
        <v>0</v>
      </c>
      <c r="F63" s="81"/>
      <c r="G63" s="232" t="str">
        <f t="shared" si="0"/>
        <v/>
      </c>
      <c r="H63" s="233"/>
      <c r="I63" s="82"/>
    </row>
    <row r="64" spans="2:9" ht="18.75" customHeight="1" x14ac:dyDescent="0.25">
      <c r="B64" s="195">
        <v>54</v>
      </c>
      <c r="C64" s="78"/>
      <c r="D64" s="79"/>
      <c r="E64" s="196">
        <f>D64/Nettoarbeitsstunden!$E$26</f>
        <v>0</v>
      </c>
      <c r="F64" s="81"/>
      <c r="G64" s="232" t="str">
        <f t="shared" si="0"/>
        <v/>
      </c>
      <c r="H64" s="233"/>
      <c r="I64" s="82"/>
    </row>
    <row r="65" spans="2:9" ht="18.75" customHeight="1" x14ac:dyDescent="0.25">
      <c r="B65" s="195">
        <v>55</v>
      </c>
      <c r="C65" s="78"/>
      <c r="D65" s="79"/>
      <c r="E65" s="196">
        <f>D65/Nettoarbeitsstunden!$E$26</f>
        <v>0</v>
      </c>
      <c r="F65" s="81"/>
      <c r="G65" s="232" t="str">
        <f t="shared" si="0"/>
        <v/>
      </c>
      <c r="H65" s="233"/>
      <c r="I65" s="82"/>
    </row>
    <row r="66" spans="2:9" ht="18.75" customHeight="1" x14ac:dyDescent="0.25">
      <c r="B66" s="195">
        <v>56</v>
      </c>
      <c r="C66" s="78"/>
      <c r="D66" s="79"/>
      <c r="E66" s="196">
        <f>D66/Nettoarbeitsstunden!$E$26</f>
        <v>0</v>
      </c>
      <c r="F66" s="81"/>
      <c r="G66" s="232" t="str">
        <f t="shared" si="0"/>
        <v/>
      </c>
      <c r="H66" s="233"/>
      <c r="I66" s="82"/>
    </row>
    <row r="67" spans="2:9" ht="18.75" customHeight="1" x14ac:dyDescent="0.25">
      <c r="B67" s="195">
        <v>57</v>
      </c>
      <c r="C67" s="78"/>
      <c r="D67" s="79"/>
      <c r="E67" s="196">
        <f>D67/Nettoarbeitsstunden!$E$26</f>
        <v>0</v>
      </c>
      <c r="F67" s="81"/>
      <c r="G67" s="232" t="str">
        <f t="shared" si="0"/>
        <v/>
      </c>
      <c r="H67" s="233"/>
      <c r="I67" s="82"/>
    </row>
    <row r="68" spans="2:9" ht="18.75" customHeight="1" x14ac:dyDescent="0.25">
      <c r="B68" s="195">
        <v>58</v>
      </c>
      <c r="C68" s="78"/>
      <c r="D68" s="79"/>
      <c r="E68" s="196">
        <f>D68/Nettoarbeitsstunden!$E$26</f>
        <v>0</v>
      </c>
      <c r="F68" s="81"/>
      <c r="G68" s="232" t="str">
        <f t="shared" si="0"/>
        <v/>
      </c>
      <c r="H68" s="233"/>
      <c r="I68" s="82"/>
    </row>
    <row r="69" spans="2:9" ht="18.75" customHeight="1" x14ac:dyDescent="0.25">
      <c r="B69" s="195">
        <v>59</v>
      </c>
      <c r="C69" s="78"/>
      <c r="D69" s="79"/>
      <c r="E69" s="196">
        <f>D69/Nettoarbeitsstunden!$E$26</f>
        <v>0</v>
      </c>
      <c r="F69" s="81"/>
      <c r="G69" s="232" t="str">
        <f t="shared" si="0"/>
        <v/>
      </c>
      <c r="H69" s="233"/>
      <c r="I69" s="82"/>
    </row>
    <row r="70" spans="2:9" ht="18.75" customHeight="1" x14ac:dyDescent="0.25">
      <c r="B70" s="197">
        <v>60</v>
      </c>
      <c r="C70" s="80"/>
      <c r="D70" s="79"/>
      <c r="E70" s="198">
        <f>D70/Nettoarbeitsstunden!$E$26</f>
        <v>0</v>
      </c>
      <c r="F70" s="81"/>
      <c r="G70" s="236" t="str">
        <f t="shared" si="0"/>
        <v/>
      </c>
      <c r="H70" s="237"/>
      <c r="I70" s="83"/>
    </row>
    <row r="71" spans="2:9" ht="7.5" customHeight="1" x14ac:dyDescent="0.25">
      <c r="B71" s="199"/>
      <c r="C71" s="200"/>
      <c r="D71" s="201"/>
      <c r="E71" s="202"/>
      <c r="F71" s="203"/>
      <c r="G71" s="234"/>
      <c r="H71" s="235"/>
      <c r="I71" s="182"/>
    </row>
    <row r="72" spans="2:9" ht="18.75" customHeight="1" x14ac:dyDescent="0.25">
      <c r="B72" s="204" t="s">
        <v>108</v>
      </c>
      <c r="C72" s="200"/>
      <c r="D72" s="201">
        <f>SUM(D11:D70)</f>
        <v>0</v>
      </c>
      <c r="E72" s="202">
        <f>SUM(E11:E70)</f>
        <v>0</v>
      </c>
      <c r="F72" s="203">
        <f>SUM(F11:F70)</f>
        <v>0</v>
      </c>
      <c r="G72" s="234" t="str">
        <f t="shared" ref="G72" si="3">IF(E72&gt;0,F72/E72,"")</f>
        <v/>
      </c>
      <c r="H72" s="235"/>
      <c r="I72" s="182"/>
    </row>
    <row r="73" spans="2:9" ht="7.5" customHeight="1" thickBot="1" x14ac:dyDescent="0.3">
      <c r="B73" s="185"/>
      <c r="C73" s="205"/>
      <c r="D73" s="206"/>
      <c r="E73" s="205"/>
      <c r="F73" s="207"/>
      <c r="G73" s="240"/>
      <c r="H73" s="241"/>
      <c r="I73" s="188"/>
    </row>
  </sheetData>
  <sheetProtection algorithmName="SHA-512" hashValue="E0xbJe2OUVEXzSg6NVV6qt8W6EaOCXEQnPHccaxYX0b1wDl9l87acD2IidcI9YaYxdQmY90HqS0+o6yCRhMezQ==" saltValue="t4Pkr0e2FHnKnopQKRzYcg==" spinCount="100000" sheet="1" objects="1" scenarios="1"/>
  <mergeCells count="69">
    <mergeCell ref="B2:I2"/>
    <mergeCell ref="C4:F4"/>
    <mergeCell ref="C5:F5"/>
    <mergeCell ref="C7:F7"/>
    <mergeCell ref="G9:H9"/>
    <mergeCell ref="G10:H10"/>
    <mergeCell ref="G11:H11"/>
    <mergeCell ref="G72:H72"/>
    <mergeCell ref="G73:H73"/>
    <mergeCell ref="G12:H12"/>
    <mergeCell ref="G13:H13"/>
    <mergeCell ref="G25:H25"/>
    <mergeCell ref="G14:H14"/>
    <mergeCell ref="G15:H15"/>
    <mergeCell ref="G16:H16"/>
    <mergeCell ref="G17:H17"/>
    <mergeCell ref="G18:H18"/>
    <mergeCell ref="G19:H19"/>
    <mergeCell ref="G20:H20"/>
    <mergeCell ref="G21:H21"/>
    <mergeCell ref="G22:H22"/>
    <mergeCell ref="G23:H23"/>
    <mergeCell ref="G24:H24"/>
    <mergeCell ref="G37:H37"/>
    <mergeCell ref="G26:H26"/>
    <mergeCell ref="G27:H27"/>
    <mergeCell ref="G28:H28"/>
    <mergeCell ref="G29:H29"/>
    <mergeCell ref="G30:H30"/>
    <mergeCell ref="G31:H31"/>
    <mergeCell ref="G32:H32"/>
    <mergeCell ref="G33:H33"/>
    <mergeCell ref="G34:H34"/>
    <mergeCell ref="G35:H35"/>
    <mergeCell ref="G36:H36"/>
    <mergeCell ref="G49:H49"/>
    <mergeCell ref="G38:H38"/>
    <mergeCell ref="G39:H39"/>
    <mergeCell ref="G40:H40"/>
    <mergeCell ref="G41:H41"/>
    <mergeCell ref="G42:H42"/>
    <mergeCell ref="G43:H43"/>
    <mergeCell ref="G44:H44"/>
    <mergeCell ref="G45:H45"/>
    <mergeCell ref="G46:H46"/>
    <mergeCell ref="G47:H47"/>
    <mergeCell ref="G48:H48"/>
    <mergeCell ref="G71:H71"/>
    <mergeCell ref="G59:H59"/>
    <mergeCell ref="G61:H61"/>
    <mergeCell ref="G62:H62"/>
    <mergeCell ref="G63:H63"/>
    <mergeCell ref="G64:H64"/>
    <mergeCell ref="G65:H65"/>
    <mergeCell ref="G60:H60"/>
    <mergeCell ref="G66:H66"/>
    <mergeCell ref="G67:H67"/>
    <mergeCell ref="G68:H68"/>
    <mergeCell ref="G69:H69"/>
    <mergeCell ref="G70:H70"/>
    <mergeCell ref="G56:H56"/>
    <mergeCell ref="G57:H57"/>
    <mergeCell ref="G58:H58"/>
    <mergeCell ref="G50:H50"/>
    <mergeCell ref="G51:H51"/>
    <mergeCell ref="G52:H52"/>
    <mergeCell ref="G53:H53"/>
    <mergeCell ref="G54:H54"/>
    <mergeCell ref="G55:H55"/>
  </mergeCells>
  <pageMargins left="0.78740157480314965" right="0.39370078740157483" top="0.78740157480314965" bottom="0.3937007874015748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showGridLines="0" tabSelected="1" zoomScaleNormal="100" workbookViewId="0"/>
  </sheetViews>
  <sheetFormatPr baseColWidth="10" defaultColWidth="11.42578125" defaultRowHeight="15" x14ac:dyDescent="0.25"/>
  <cols>
    <col min="1" max="1" width="0.42578125" style="10" customWidth="1"/>
    <col min="2" max="2" width="50.7109375" style="10" customWidth="1"/>
    <col min="3" max="16384" width="11.42578125" style="10"/>
  </cols>
  <sheetData>
    <row r="1" spans="2:2" ht="2.25" customHeight="1" thickBot="1" x14ac:dyDescent="0.3"/>
    <row r="2" spans="2:2" ht="18.75" customHeight="1" thickBot="1" x14ac:dyDescent="0.3">
      <c r="B2" s="13" t="s">
        <v>62</v>
      </c>
    </row>
    <row r="3" spans="2:2" ht="18.75" customHeight="1" thickTop="1" x14ac:dyDescent="0.25">
      <c r="B3" s="11" t="s">
        <v>69</v>
      </c>
    </row>
    <row r="4" spans="2:2" ht="18.75" customHeight="1" thickBot="1" x14ac:dyDescent="0.3">
      <c r="B4" s="12" t="s">
        <v>70</v>
      </c>
    </row>
  </sheetData>
  <sheetProtection algorithmName="SHA-512" hashValue="2Z6lsem9NMkv62zWCJLH+IXsydxnzZF4LsnXRIU9HN+cnCzwmomE7GV12H5Ajj54sQfckd4wfIK1il8ofWsbjw==" saltValue="H3zhRZtVB8/mKGYuGyqOTA=="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Nettoarbeitsstunden</vt:lpstr>
      <vt:lpstr>Minderzeiten</vt:lpstr>
      <vt:lpstr>Berechnung Vergütungssatz</vt:lpstr>
      <vt:lpstr>Personalübersicht</vt:lpstr>
      <vt:lpstr>Personalqualifikation</vt:lpstr>
      <vt:lpstr>'Berechnung Vergütungssatz'!Druckbereich</vt:lpstr>
      <vt:lpstr>Minderzeiten!Druckbereich</vt:lpstr>
      <vt:lpstr>Nettoarbeitsstunden!Druckbereich</vt:lpstr>
      <vt:lpstr>Personalqualifikation!Druckbereich</vt:lpstr>
      <vt:lpstr>Personalübersicht!Druckbereich</vt:lpstr>
    </vt:vector>
  </TitlesOfParts>
  <Company>Kreis Gütersloh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Falkenrich, Christian</dc:creator>
  <cp:lastModifiedBy>Roman Shapiro</cp:lastModifiedBy>
  <cp:lastPrinted>2021-07-07T08:47:30Z</cp:lastPrinted>
  <dcterms:created xsi:type="dcterms:W3CDTF">2016-06-06T08:48:22Z</dcterms:created>
  <dcterms:modified xsi:type="dcterms:W3CDTF">2021-10-06T13:26:09Z</dcterms:modified>
</cp:coreProperties>
</file>